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GTARAMELLI\Documents\Marchés\8 Prestations générales et PI\2025\Interim para médical\1 DCE\DCE VF\"/>
    </mc:Choice>
  </mc:AlternateContent>
  <xr:revisionPtr revIDLastSave="0" documentId="8_{BCC63AEB-4833-4280-A0A3-6E9D8968F17D}" xr6:coauthVersionLast="36" xr6:coauthVersionMax="36" xr10:uidLastSave="{00000000-0000-0000-0000-000000000000}"/>
  <bookViews>
    <workbookView xWindow="0" yWindow="0" windowWidth="20400" windowHeight="6408" xr2:uid="{00000000-000D-0000-FFFF-FFFF00000000}"/>
  </bookViews>
  <sheets>
    <sheet name="BPU_Grille salariale" sheetId="1" r:id="rId1"/>
  </sheets>
  <definedNames>
    <definedName name="_xlnm.Print_Area" localSheetId="0">'BPU_Grille salariale'!$B$1:$H$44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1" l="1"/>
  <c r="R25" i="1" l="1"/>
  <c r="T25" i="1" s="1"/>
  <c r="J21" i="1"/>
  <c r="J22" i="1"/>
  <c r="R30" i="1"/>
  <c r="T30" i="1" s="1"/>
  <c r="R31" i="1"/>
  <c r="T31" i="1" s="1"/>
  <c r="R32" i="1"/>
  <c r="T32" i="1" s="1"/>
  <c r="R37" i="1"/>
  <c r="T37" i="1" s="1"/>
  <c r="R38" i="1"/>
  <c r="T38" i="1" s="1"/>
  <c r="E30" i="1"/>
  <c r="F30" i="1"/>
  <c r="G30" i="1" s="1"/>
  <c r="J30" i="1"/>
  <c r="E31" i="1"/>
  <c r="F31" i="1"/>
  <c r="J31" i="1"/>
  <c r="E32" i="1"/>
  <c r="F32" i="1"/>
  <c r="J32" i="1"/>
  <c r="E50" i="1"/>
  <c r="F50" i="1"/>
  <c r="I50" i="1" s="1"/>
  <c r="E40" i="1"/>
  <c r="F40" i="1"/>
  <c r="I40" i="1" s="1"/>
  <c r="E37" i="1"/>
  <c r="F37" i="1"/>
  <c r="G37" i="1" s="1"/>
  <c r="J37" i="1"/>
  <c r="E38" i="1"/>
  <c r="F38" i="1"/>
  <c r="G38" i="1" s="1"/>
  <c r="J38" i="1"/>
  <c r="E25" i="1"/>
  <c r="F25" i="1"/>
  <c r="J25" i="1"/>
  <c r="E26" i="1"/>
  <c r="F26" i="1"/>
  <c r="G26" i="1" s="1"/>
  <c r="J26" i="1"/>
  <c r="J18" i="1"/>
  <c r="F18" i="1"/>
  <c r="E18" i="1"/>
  <c r="I31" i="1" l="1"/>
  <c r="I26" i="1"/>
  <c r="N26" i="1" s="1"/>
  <c r="G40" i="1"/>
  <c r="N40" i="1" s="1"/>
  <c r="I32" i="1"/>
  <c r="I25" i="1"/>
  <c r="G32" i="1"/>
  <c r="G50" i="1"/>
  <c r="N50" i="1" s="1"/>
  <c r="R50" i="1" s="1"/>
  <c r="T50" i="1" s="1"/>
  <c r="I18" i="1"/>
  <c r="G25" i="1"/>
  <c r="I37" i="1"/>
  <c r="N37" i="1" s="1"/>
  <c r="I38" i="1"/>
  <c r="N38" i="1" s="1"/>
  <c r="G31" i="1"/>
  <c r="I30" i="1"/>
  <c r="N30" i="1" s="1"/>
  <c r="G18" i="1"/>
  <c r="R18" i="1"/>
  <c r="T18" i="1" s="1"/>
  <c r="N32" i="1" l="1"/>
  <c r="N31" i="1"/>
  <c r="N18" i="1"/>
  <c r="N25" i="1"/>
  <c r="J47" i="1" l="1"/>
  <c r="J46" i="1"/>
  <c r="J45" i="1"/>
  <c r="J44" i="1"/>
  <c r="J43" i="1"/>
  <c r="J42" i="1"/>
  <c r="J34" i="1"/>
  <c r="J35" i="1"/>
  <c r="J36" i="1"/>
  <c r="J33" i="1"/>
  <c r="J19" i="1"/>
  <c r="J17" i="1"/>
  <c r="J20" i="1"/>
  <c r="J23" i="1"/>
  <c r="J24" i="1"/>
  <c r="J27" i="1"/>
  <c r="J28" i="1"/>
  <c r="J29" i="1"/>
  <c r="J16" i="1"/>
  <c r="F19" i="1"/>
  <c r="F17" i="1"/>
  <c r="G17" i="1" s="1"/>
  <c r="F20" i="1"/>
  <c r="F23" i="1"/>
  <c r="F24" i="1"/>
  <c r="G24" i="1" s="1"/>
  <c r="F27" i="1"/>
  <c r="F28" i="1"/>
  <c r="F29" i="1"/>
  <c r="G29" i="1" s="1"/>
  <c r="F33" i="1"/>
  <c r="G33" i="1" s="1"/>
  <c r="F34" i="1"/>
  <c r="F35" i="1"/>
  <c r="F36" i="1"/>
  <c r="G36" i="1" s="1"/>
  <c r="F21" i="1"/>
  <c r="G21" i="1" s="1"/>
  <c r="F22" i="1"/>
  <c r="I22" i="1" s="1"/>
  <c r="F39" i="1"/>
  <c r="I39" i="1" s="1"/>
  <c r="F41" i="1"/>
  <c r="G41" i="1" s="1"/>
  <c r="F42" i="1"/>
  <c r="F43" i="1"/>
  <c r="G43" i="1" s="1"/>
  <c r="F44" i="1"/>
  <c r="G44" i="1" s="1"/>
  <c r="F45" i="1"/>
  <c r="F46" i="1"/>
  <c r="G46" i="1" s="1"/>
  <c r="F47" i="1"/>
  <c r="F48" i="1"/>
  <c r="G48" i="1" s="1"/>
  <c r="F49" i="1"/>
  <c r="I49" i="1" s="1"/>
  <c r="F16" i="1"/>
  <c r="E19" i="1"/>
  <c r="E17" i="1"/>
  <c r="E20" i="1"/>
  <c r="E23" i="1"/>
  <c r="E24" i="1"/>
  <c r="E27" i="1"/>
  <c r="E28" i="1"/>
  <c r="E29" i="1"/>
  <c r="E33" i="1"/>
  <c r="E34" i="1"/>
  <c r="E35" i="1"/>
  <c r="E36" i="1"/>
  <c r="E21" i="1"/>
  <c r="E22" i="1"/>
  <c r="E39" i="1"/>
  <c r="E41" i="1"/>
  <c r="E42" i="1"/>
  <c r="E43" i="1"/>
  <c r="E44" i="1"/>
  <c r="E45" i="1"/>
  <c r="E46" i="1"/>
  <c r="E47" i="1"/>
  <c r="E48" i="1"/>
  <c r="E49" i="1"/>
  <c r="E16" i="1"/>
  <c r="I35" i="1" l="1"/>
  <c r="I42" i="1"/>
  <c r="I34" i="1"/>
  <c r="I16" i="1"/>
  <c r="G42" i="1"/>
  <c r="I24" i="1"/>
  <c r="N24" i="1" s="1"/>
  <c r="O24" i="1" s="1"/>
  <c r="R24" i="1" s="1"/>
  <c r="T24" i="1" s="1"/>
  <c r="I47" i="1"/>
  <c r="I23" i="1"/>
  <c r="I45" i="1"/>
  <c r="I28" i="1"/>
  <c r="I19" i="1"/>
  <c r="I27" i="1"/>
  <c r="G22" i="1"/>
  <c r="N22" i="1" s="1"/>
  <c r="O22" i="1" s="1"/>
  <c r="R22" i="1" s="1"/>
  <c r="T22" i="1" s="1"/>
  <c r="G45" i="1"/>
  <c r="G27" i="1"/>
  <c r="G47" i="1"/>
  <c r="G16" i="1"/>
  <c r="G49" i="1"/>
  <c r="N49" i="1" s="1"/>
  <c r="O49" i="1" s="1"/>
  <c r="R49" i="1" s="1"/>
  <c r="T49" i="1" s="1"/>
  <c r="I20" i="1"/>
  <c r="G28" i="1"/>
  <c r="G23" i="1"/>
  <c r="G34" i="1"/>
  <c r="G35" i="1"/>
  <c r="N35" i="1" s="1"/>
  <c r="O35" i="1" s="1"/>
  <c r="R35" i="1" s="1"/>
  <c r="T35" i="1" s="1"/>
  <c r="I33" i="1"/>
  <c r="N33" i="1" s="1"/>
  <c r="O33" i="1" s="1"/>
  <c r="R33" i="1" s="1"/>
  <c r="T33" i="1" s="1"/>
  <c r="G39" i="1"/>
  <c r="N39" i="1" s="1"/>
  <c r="O39" i="1" s="1"/>
  <c r="R39" i="1" s="1"/>
  <c r="T39" i="1" s="1"/>
  <c r="G20" i="1"/>
  <c r="G19" i="1"/>
  <c r="I48" i="1"/>
  <c r="N48" i="1" s="1"/>
  <c r="O48" i="1" s="1"/>
  <c r="R48" i="1" s="1"/>
  <c r="T48" i="1" s="1"/>
  <c r="I46" i="1"/>
  <c r="N46" i="1" s="1"/>
  <c r="O46" i="1" s="1"/>
  <c r="R46" i="1" s="1"/>
  <c r="T46" i="1" s="1"/>
  <c r="I41" i="1"/>
  <c r="N41" i="1" s="1"/>
  <c r="I44" i="1"/>
  <c r="N44" i="1" s="1"/>
  <c r="O44" i="1" s="1"/>
  <c r="R44" i="1" s="1"/>
  <c r="T44" i="1" s="1"/>
  <c r="I21" i="1"/>
  <c r="N21" i="1" s="1"/>
  <c r="O21" i="1" s="1"/>
  <c r="R21" i="1" s="1"/>
  <c r="T21" i="1" s="1"/>
  <c r="I29" i="1"/>
  <c r="N29" i="1" s="1"/>
  <c r="O29" i="1" s="1"/>
  <c r="R29" i="1" s="1"/>
  <c r="T29" i="1" s="1"/>
  <c r="I17" i="1"/>
  <c r="N17" i="1" s="1"/>
  <c r="O17" i="1" s="1"/>
  <c r="R17" i="1" s="1"/>
  <c r="T17" i="1" s="1"/>
  <c r="I43" i="1"/>
  <c r="N43" i="1" s="1"/>
  <c r="O43" i="1" s="1"/>
  <c r="R43" i="1" s="1"/>
  <c r="T43" i="1" s="1"/>
  <c r="I36" i="1"/>
  <c r="N36" i="1" s="1"/>
  <c r="O36" i="1" s="1"/>
  <c r="R36" i="1" s="1"/>
  <c r="T36" i="1" s="1"/>
  <c r="N42" i="1" l="1"/>
  <c r="O42" i="1" s="1"/>
  <c r="R42" i="1" s="1"/>
  <c r="T42" i="1" s="1"/>
  <c r="N34" i="1"/>
  <c r="O34" i="1" s="1"/>
  <c r="R34" i="1" s="1"/>
  <c r="T34" i="1" s="1"/>
  <c r="N19" i="1"/>
  <c r="O19" i="1" s="1"/>
  <c r="R19" i="1" s="1"/>
  <c r="T19" i="1" s="1"/>
  <c r="N16" i="1"/>
  <c r="O16" i="1" s="1"/>
  <c r="T26" i="1"/>
  <c r="N45" i="1"/>
  <c r="O45" i="1" s="1"/>
  <c r="R45" i="1" s="1"/>
  <c r="T45" i="1" s="1"/>
  <c r="N47" i="1"/>
  <c r="O47" i="1" s="1"/>
  <c r="R47" i="1" s="1"/>
  <c r="T47" i="1" s="1"/>
  <c r="N28" i="1"/>
  <c r="O28" i="1" s="1"/>
  <c r="R28" i="1" s="1"/>
  <c r="T28" i="1" s="1"/>
  <c r="N20" i="1"/>
  <c r="O20" i="1" s="1"/>
  <c r="R20" i="1" s="1"/>
  <c r="T20" i="1" s="1"/>
  <c r="O41" i="1"/>
  <c r="R41" i="1" s="1"/>
  <c r="T41" i="1" s="1"/>
  <c r="N23" i="1"/>
  <c r="O23" i="1" s="1"/>
  <c r="R23" i="1" s="1"/>
  <c r="T23" i="1" s="1"/>
  <c r="N27" i="1"/>
  <c r="O27" i="1" s="1"/>
  <c r="T27" i="1" l="1"/>
  <c r="R27" i="1"/>
  <c r="R16" i="1"/>
  <c r="T16" i="1" s="1"/>
</calcChain>
</file>

<file path=xl/sharedStrings.xml><?xml version="1.0" encoding="utf-8"?>
<sst xmlns="http://schemas.openxmlformats.org/spreadsheetml/2006/main" count="80" uniqueCount="67">
  <si>
    <t xml:space="preserve">Cachet: </t>
  </si>
  <si>
    <t>BORDEREAU DE PRIX UNITAIRE</t>
  </si>
  <si>
    <t>Base nombre d'heures mensuelles :</t>
  </si>
  <si>
    <t>PRESTATIONS DE TRAVAIL TEMPORAIRE D'ASSISTANT(E) SOCIAL(E) INTERIMAIRE</t>
  </si>
  <si>
    <t>Echelon de référence et grade</t>
  </si>
  <si>
    <t>complément ségur</t>
  </si>
  <si>
    <t xml:space="preserve">Traitement de base </t>
  </si>
  <si>
    <t xml:space="preserve">Indemnité de sujetion spéciale </t>
  </si>
  <si>
    <t>Prime spécifique
/ début de carrière</t>
  </si>
  <si>
    <t>Indemnité de résidence</t>
  </si>
  <si>
    <t>Nouvelle bonification Indiciaire</t>
  </si>
  <si>
    <t>Prime de sujetion AS ( 10% TB)</t>
  </si>
  <si>
    <t>Prime forfaitaire AS)</t>
  </si>
  <si>
    <t>Prime grand âge</t>
  </si>
  <si>
    <t xml:space="preserve">Total Base brut </t>
  </si>
  <si>
    <t xml:space="preserve">Tx horaire brut base  </t>
  </si>
  <si>
    <t>Tx horaire brut dérogatoires (métiers en tension)</t>
  </si>
  <si>
    <t>Infirmier Diplomé d'Etat (IDE)
&amp; IDE spécialisés Psychiatrie</t>
  </si>
  <si>
    <t>1er grade ISG 1er échelon</t>
  </si>
  <si>
    <t>1er grade ISG 5e échelon</t>
  </si>
  <si>
    <t>1e grade ISG 3e échelon</t>
  </si>
  <si>
    <t>1e grade ISG 6e échelon</t>
  </si>
  <si>
    <t>IDE spécialisé Bloc Opératoire</t>
  </si>
  <si>
    <t>2e grade ISG 5e échelon</t>
  </si>
  <si>
    <t>2e grade ISG 10e échelon</t>
  </si>
  <si>
    <t>Infirmer de Bloc opératoire DE (IBODE)</t>
  </si>
  <si>
    <t>3e grade ISG 5e échelon</t>
  </si>
  <si>
    <t>3e grade ISG 7e échelon</t>
  </si>
  <si>
    <t>3e grade ISG 9e échelon</t>
  </si>
  <si>
    <t xml:space="preserve">Infirmier Anesthésiste DE (IADE) </t>
  </si>
  <si>
    <t>1e grade 4e échelon</t>
  </si>
  <si>
    <t>1e grade 7e échelon</t>
  </si>
  <si>
    <t>1e grade 9e échelon</t>
  </si>
  <si>
    <t>2ème grade 6e échelon</t>
  </si>
  <si>
    <t>Infirmier de puériculture DE</t>
  </si>
  <si>
    <t>2e grade ISG 1er échelon</t>
  </si>
  <si>
    <t>2e grade ISG 4ème échelon</t>
  </si>
  <si>
    <t>Sage femme DE</t>
  </si>
  <si>
    <t>2e grade 1er échelon</t>
  </si>
  <si>
    <t>2e grade 4e échelon</t>
  </si>
  <si>
    <t>Masseur Kinésithérapeute DE</t>
  </si>
  <si>
    <t>6e échelon</t>
  </si>
  <si>
    <t>9e échelon</t>
  </si>
  <si>
    <t>7e échelon</t>
  </si>
  <si>
    <t>10e échelon</t>
  </si>
  <si>
    <t>Manipulateur en radiologie médicale DE</t>
  </si>
  <si>
    <t>Cl Sup 5e échelon</t>
  </si>
  <si>
    <t>Cl Sup 8e échelon</t>
  </si>
  <si>
    <t>Cl Nor 5e échelon</t>
  </si>
  <si>
    <t>Préparateur en pharmacie hospitalière</t>
  </si>
  <si>
    <t>Cl Nor 1er  échelon</t>
  </si>
  <si>
    <t>A titre indicatif</t>
  </si>
  <si>
    <t>Indemnisation du travail de nuit :</t>
  </si>
  <si>
    <t>Indemnisation pour travail du dimanche et jour férié (ou chômé) :</t>
  </si>
  <si>
    <t>Valeur du point au 01/01/2025</t>
  </si>
  <si>
    <t>Indice majoré JANVIER 2025</t>
  </si>
  <si>
    <t>Coefficient de délégation</t>
  </si>
  <si>
    <t>tva</t>
  </si>
  <si>
    <t>Taux horaire brut de factauration TTC</t>
  </si>
  <si>
    <t>Taux horaire HT brut de factauration</t>
  </si>
  <si>
    <t xml:space="preserve">IDE spécialisé Bloc Opératoire </t>
  </si>
  <si>
    <t xml:space="preserve">Infirmer de Bloc opératoire DE (IBODE) </t>
  </si>
  <si>
    <t xml:space="preserve">Préparateur en pharmacie hospitalière </t>
  </si>
  <si>
    <t xml:space="preserve">Lot </t>
  </si>
  <si>
    <t>Métiers</t>
  </si>
  <si>
    <t>Offre de prix</t>
  </si>
  <si>
    <t>Les frais 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</si>
</sst>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[$€-40C]_-;\-* #,##0.00\ [$€-40C]_-;_-* &quot;-&quot;??\ [$€-40C]_-;_-@_-"/>
    <numFmt numFmtId="166" formatCode="#,##0.00\ &quot;€&quot;"/>
    <numFmt numFmtId="167" formatCode="0.000"/>
  </numFmts>
  <fonts count="19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2A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bgColor theme="0" tint="-0.14999847407452621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3" borderId="0" xfId="0" applyFill="1"/>
    <xf numFmtId="0" fontId="5" fillId="3" borderId="0" xfId="0" applyFont="1" applyFill="1"/>
    <xf numFmtId="0" fontId="0" fillId="0" borderId="1" xfId="0" applyBorder="1"/>
    <xf numFmtId="0" fontId="6" fillId="0" borderId="0" xfId="0" applyFont="1"/>
    <xf numFmtId="0" fontId="3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0" fillId="0" borderId="0" xfId="0" applyAlignment="1">
      <alignment vertical="center"/>
    </xf>
    <xf numFmtId="0" fontId="8" fillId="0" borderId="3" xfId="2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44" fontId="3" fillId="3" borderId="5" xfId="2" applyFont="1" applyFill="1" applyBorder="1" applyAlignment="1">
      <alignment vertical="center"/>
    </xf>
    <xf numFmtId="165" fontId="3" fillId="3" borderId="5" xfId="2" applyNumberFormat="1" applyFont="1" applyFill="1" applyBorder="1" applyAlignment="1">
      <alignment vertical="center"/>
    </xf>
    <xf numFmtId="165" fontId="3" fillId="3" borderId="1" xfId="2" applyNumberFormat="1" applyFont="1" applyFill="1" applyBorder="1" applyAlignment="1">
      <alignment vertical="center"/>
    </xf>
    <xf numFmtId="164" fontId="3" fillId="0" borderId="0" xfId="3" applyFont="1" applyFill="1" applyAlignment="1">
      <alignment horizontal="left" vertical="center"/>
    </xf>
    <xf numFmtId="165" fontId="3" fillId="0" borderId="0" xfId="3" applyNumberFormat="1" applyFont="1" applyFill="1" applyAlignment="1">
      <alignment horizontal="left" vertical="center"/>
    </xf>
    <xf numFmtId="165" fontId="0" fillId="0" borderId="0" xfId="0" applyNumberFormat="1" applyAlignment="1">
      <alignment vertical="center"/>
    </xf>
    <xf numFmtId="6" fontId="7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165" fontId="0" fillId="0" borderId="1" xfId="0" applyNumberFormat="1" applyBorder="1" applyAlignment="1">
      <alignment vertical="center"/>
    </xf>
    <xf numFmtId="167" fontId="0" fillId="0" borderId="1" xfId="0" applyNumberFormat="1" applyBorder="1"/>
    <xf numFmtId="44" fontId="3" fillId="3" borderId="1" xfId="2" applyFont="1" applyFill="1" applyBorder="1" applyAlignment="1">
      <alignment vertical="center"/>
    </xf>
    <xf numFmtId="0" fontId="1" fillId="3" borderId="0" xfId="0" applyFont="1" applyFill="1" applyAlignment="1">
      <alignment horizont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2" applyNumberFormat="1" applyFont="1" applyFill="1" applyBorder="1" applyAlignment="1">
      <alignment horizontal="center" vertical="center" wrapText="1"/>
    </xf>
    <xf numFmtId="2" fontId="3" fillId="3" borderId="1" xfId="1" applyNumberFormat="1" applyFont="1" applyFill="1" applyBorder="1" applyAlignment="1">
      <alignment horizontal="center" vertical="center"/>
    </xf>
    <xf numFmtId="0" fontId="3" fillId="3" borderId="1" xfId="2" applyNumberFormat="1" applyFont="1" applyFill="1" applyBorder="1" applyAlignment="1">
      <alignment horizontal="center" vertical="center"/>
    </xf>
    <xf numFmtId="165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67" fontId="0" fillId="3" borderId="1" xfId="0" applyNumberFormat="1" applyFill="1" applyBorder="1"/>
    <xf numFmtId="0" fontId="3" fillId="0" borderId="12" xfId="1" applyFont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0" fontId="3" fillId="3" borderId="5" xfId="2" applyNumberFormat="1" applyFont="1" applyFill="1" applyBorder="1" applyAlignment="1">
      <alignment horizontal="center" vertical="center"/>
    </xf>
    <xf numFmtId="0" fontId="3" fillId="6" borderId="1" xfId="2" applyNumberFormat="1" applyFont="1" applyFill="1" applyBorder="1" applyAlignment="1">
      <alignment horizontal="center" vertical="center"/>
    </xf>
    <xf numFmtId="44" fontId="3" fillId="6" borderId="5" xfId="2" applyFont="1" applyFill="1" applyBorder="1" applyAlignment="1">
      <alignment vertical="center"/>
    </xf>
    <xf numFmtId="44" fontId="3" fillId="6" borderId="1" xfId="2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44" fontId="3" fillId="7" borderId="1" xfId="2" applyFont="1" applyFill="1" applyBorder="1" applyAlignment="1">
      <alignment vertical="center"/>
    </xf>
    <xf numFmtId="165" fontId="3" fillId="6" borderId="1" xfId="2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center" vertical="center"/>
    </xf>
    <xf numFmtId="0" fontId="10" fillId="6" borderId="1" xfId="1" applyFont="1" applyFill="1" applyBorder="1" applyAlignment="1">
      <alignment horizontal="center" vertical="center"/>
    </xf>
    <xf numFmtId="0" fontId="10" fillId="6" borderId="1" xfId="2" applyNumberFormat="1" applyFont="1" applyFill="1" applyBorder="1" applyAlignment="1">
      <alignment horizontal="center" vertical="center"/>
    </xf>
    <xf numFmtId="0" fontId="0" fillId="3" borderId="1" xfId="0" applyFill="1" applyBorder="1"/>
    <xf numFmtId="165" fontId="0" fillId="6" borderId="1" xfId="0" applyNumberFormat="1" applyFill="1" applyBorder="1" applyAlignment="1">
      <alignment vertical="center"/>
    </xf>
    <xf numFmtId="0" fontId="0" fillId="6" borderId="1" xfId="0" applyFill="1" applyBorder="1" applyAlignment="1">
      <alignment vertical="center"/>
    </xf>
    <xf numFmtId="167" fontId="0" fillId="6" borderId="1" xfId="0" applyNumberFormat="1" applyFill="1" applyBorder="1"/>
    <xf numFmtId="0" fontId="0" fillId="6" borderId="1" xfId="0" applyFill="1" applyBorder="1"/>
    <xf numFmtId="166" fontId="0" fillId="3" borderId="1" xfId="0" applyNumberFormat="1" applyFill="1" applyBorder="1"/>
    <xf numFmtId="165" fontId="3" fillId="6" borderId="5" xfId="2" applyNumberFormat="1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165" fontId="0" fillId="3" borderId="5" xfId="0" applyNumberFormat="1" applyFill="1" applyBorder="1" applyAlignment="1">
      <alignment vertical="center"/>
    </xf>
    <xf numFmtId="167" fontId="0" fillId="3" borderId="5" xfId="0" applyNumberFormat="1" applyFill="1" applyBorder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5" fontId="8" fillId="6" borderId="14" xfId="2" applyNumberFormat="1" applyFont="1" applyFill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3" fillId="6" borderId="18" xfId="1" applyFont="1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5" fillId="3" borderId="20" xfId="0" applyFont="1" applyFill="1" applyBorder="1"/>
    <xf numFmtId="0" fontId="6" fillId="0" borderId="20" xfId="0" applyFont="1" applyBorder="1"/>
    <xf numFmtId="165" fontId="8" fillId="3" borderId="14" xfId="2" applyNumberFormat="1" applyFont="1" applyFill="1" applyBorder="1" applyAlignment="1">
      <alignment horizontal="center" vertical="center"/>
    </xf>
    <xf numFmtId="166" fontId="0" fillId="6" borderId="1" xfId="0" applyNumberFormat="1" applyFill="1" applyBorder="1"/>
    <xf numFmtId="0" fontId="9" fillId="0" borderId="26" xfId="1" applyFont="1" applyBorder="1" applyAlignment="1">
      <alignment vertical="center"/>
    </xf>
    <xf numFmtId="0" fontId="8" fillId="0" borderId="27" xfId="1" applyFont="1" applyBorder="1" applyAlignment="1">
      <alignment horizontal="center" vertical="center" wrapText="1"/>
    </xf>
    <xf numFmtId="165" fontId="8" fillId="6" borderId="9" xfId="2" applyNumberFormat="1" applyFont="1" applyFill="1" applyBorder="1" applyAlignment="1">
      <alignment horizontal="center" vertical="center"/>
    </xf>
    <xf numFmtId="166" fontId="0" fillId="3" borderId="9" xfId="0" applyNumberFormat="1" applyFill="1" applyBorder="1"/>
    <xf numFmtId="0" fontId="13" fillId="5" borderId="28" xfId="0" applyFont="1" applyFill="1" applyBorder="1" applyAlignment="1">
      <alignment vertical="center" wrapText="1"/>
    </xf>
    <xf numFmtId="0" fontId="0" fillId="5" borderId="16" xfId="0" applyFill="1" applyBorder="1" applyAlignment="1">
      <alignment vertical="center"/>
    </xf>
    <xf numFmtId="0" fontId="14" fillId="5" borderId="10" xfId="0" applyFont="1" applyFill="1" applyBorder="1" applyAlignment="1">
      <alignment horizontal="center" wrapText="1"/>
    </xf>
    <xf numFmtId="0" fontId="0" fillId="5" borderId="10" xfId="0" applyFill="1" applyBorder="1" applyAlignment="1">
      <alignment vertical="center"/>
    </xf>
    <xf numFmtId="0" fontId="8" fillId="0" borderId="13" xfId="1" applyFont="1" applyBorder="1" applyAlignment="1">
      <alignment horizontal="center" vertical="center" wrapText="1"/>
    </xf>
    <xf numFmtId="166" fontId="0" fillId="6" borderId="20" xfId="0" applyNumberFormat="1" applyFill="1" applyBorder="1" applyAlignment="1">
      <alignment horizontal="center" vertical="center"/>
    </xf>
    <xf numFmtId="166" fontId="0" fillId="4" borderId="20" xfId="0" applyNumberFormat="1" applyFill="1" applyBorder="1" applyAlignment="1">
      <alignment vertical="center"/>
    </xf>
    <xf numFmtId="0" fontId="5" fillId="6" borderId="20" xfId="0" applyFont="1" applyFill="1" applyBorder="1"/>
    <xf numFmtId="166" fontId="0" fillId="6" borderId="20" xfId="0" applyNumberFormat="1" applyFill="1" applyBorder="1" applyAlignment="1">
      <alignment vertical="center"/>
    </xf>
    <xf numFmtId="166" fontId="0" fillId="4" borderId="21" xfId="0" applyNumberFormat="1" applyFill="1" applyBorder="1" applyAlignment="1">
      <alignment vertical="center"/>
    </xf>
    <xf numFmtId="0" fontId="16" fillId="3" borderId="1" xfId="1" applyFont="1" applyFill="1" applyBorder="1" applyAlignment="1">
      <alignment vertical="center"/>
    </xf>
    <xf numFmtId="0" fontId="16" fillId="3" borderId="1" xfId="1" applyFont="1" applyFill="1" applyBorder="1" applyAlignment="1">
      <alignment horizontal="right" vertical="center"/>
    </xf>
    <xf numFmtId="0" fontId="17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164" fontId="12" fillId="0" borderId="0" xfId="3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64" fontId="11" fillId="0" borderId="0" xfId="3" applyFont="1" applyFill="1" applyAlignment="1">
      <alignment vertical="center" wrapText="1"/>
    </xf>
    <xf numFmtId="0" fontId="0" fillId="0" borderId="0" xfId="0" applyAlignment="1">
      <alignment vertical="center" wrapText="1"/>
    </xf>
    <xf numFmtId="164" fontId="12" fillId="0" borderId="0" xfId="3" applyFont="1" applyFill="1" applyAlignment="1">
      <alignment horizontal="left" vertical="center"/>
    </xf>
    <xf numFmtId="0" fontId="0" fillId="6" borderId="17" xfId="0" applyFill="1" applyBorder="1" applyAlignment="1">
      <alignment horizontal="left" vertical="center"/>
    </xf>
    <xf numFmtId="0" fontId="0" fillId="6" borderId="16" xfId="0" applyFill="1" applyBorder="1" applyAlignment="1">
      <alignment horizontal="left" vertical="center"/>
    </xf>
    <xf numFmtId="0" fontId="3" fillId="3" borderId="17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3" fillId="6" borderId="17" xfId="1" applyFont="1" applyFill="1" applyBorder="1" applyAlignment="1">
      <alignment horizontal="center" vertical="center"/>
    </xf>
    <xf numFmtId="0" fontId="3" fillId="6" borderId="18" xfId="1" applyFont="1" applyFill="1" applyBorder="1" applyAlignment="1">
      <alignment horizontal="center" vertical="center"/>
    </xf>
    <xf numFmtId="0" fontId="3" fillId="6" borderId="16" xfId="1" applyFont="1" applyFill="1" applyBorder="1" applyAlignment="1">
      <alignment horizontal="center" vertical="center"/>
    </xf>
    <xf numFmtId="0" fontId="0" fillId="6" borderId="17" xfId="0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3" fillId="3" borderId="17" xfId="1" applyFont="1" applyFill="1" applyBorder="1" applyAlignment="1">
      <alignment vertical="center"/>
    </xf>
    <xf numFmtId="0" fontId="3" fillId="3" borderId="16" xfId="1" applyFont="1" applyFill="1" applyBorder="1" applyAlignment="1">
      <alignment vertical="center"/>
    </xf>
    <xf numFmtId="0" fontId="3" fillId="6" borderId="10" xfId="1" applyFont="1" applyFill="1" applyBorder="1" applyAlignment="1">
      <alignment vertical="center"/>
    </xf>
    <xf numFmtId="0" fontId="3" fillId="3" borderId="2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4">
    <cellStyle name="Euro" xfId="3" xr:uid="{00000000-0005-0000-0000-000000000000}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E6D4E6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675396</xdr:colOff>
      <xdr:row>2</xdr:row>
      <xdr:rowOff>58952</xdr:rowOff>
    </xdr:from>
    <xdr:to>
      <xdr:col>1</xdr:col>
      <xdr:colOff>2236112</xdr:colOff>
      <xdr:row>5</xdr:row>
      <xdr:rowOff>35118</xdr:rowOff>
    </xdr:to>
    <xdr:pic>
      <xdr:nvPicPr>
        <xdr:cNvPr id="2" name="Image 1" descr="Petites annonces - Le CH St Denis Delafontaine recrute">
          <a:extLst>
            <a:ext uri="{FF2B5EF4-FFF2-40B4-BE49-F238E27FC236}">
              <a16:creationId xmlns:a16="http://schemas.microsoft.com/office/drawing/2014/main" id="{40450B9A-2DFE-4E9D-B974-3CCD5079751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96" y="418386"/>
          <a:ext cx="1553096" cy="49817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1087922</xdr:colOff>
      <xdr:row>1</xdr:row>
      <xdr:rowOff>54288</xdr:rowOff>
    </xdr:from>
    <xdr:to>
      <xdr:col>4</xdr:col>
      <xdr:colOff>416188</xdr:colOff>
      <xdr:row>5</xdr:row>
      <xdr:rowOff>102654</xdr:rowOff>
    </xdr:to>
    <xdr:pic>
      <xdr:nvPicPr>
        <xdr:cNvPr id="3" name="Image 2" descr="logoGHTplainedefrance-vectorise800">
          <a:extLst>
            <a:ext uri="{FF2B5EF4-FFF2-40B4-BE49-F238E27FC236}">
              <a16:creationId xmlns:a16="http://schemas.microsoft.com/office/drawing/2014/main" id="{E1287610-42F1-4953-AB94-E7B33C0CD22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8747" y="234005"/>
          <a:ext cx="2014173" cy="7634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515464</xdr:colOff>
      <xdr:row>2</xdr:row>
      <xdr:rowOff>149056</xdr:rowOff>
    </xdr:from>
    <xdr:to>
      <xdr:col>7</xdr:col>
      <xdr:colOff>302484</xdr:colOff>
      <xdr:row>6</xdr:row>
      <xdr:rowOff>1906</xdr:rowOff>
    </xdr:to>
    <xdr:pic>
      <xdr:nvPicPr>
        <xdr:cNvPr id="4" name="Image 3" descr="C:\Users\JCORBERAND\AppData\Local\Microsoft\Windows\INetCache\Content.MSO\E3DFF825.tmp">
          <a:extLst>
            <a:ext uri="{FF2B5EF4-FFF2-40B4-BE49-F238E27FC236}">
              <a16:creationId xmlns:a16="http://schemas.microsoft.com/office/drawing/2014/main" id="{B2264620-40C9-4F37-B339-DD06D951F7A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6738" y="508490"/>
          <a:ext cx="1575958" cy="55752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3"/>
  <sheetViews>
    <sheetView tabSelected="1" topLeftCell="B13" zoomScale="73" zoomScaleNormal="73" workbookViewId="0">
      <selection activeCell="H20" sqref="H20"/>
    </sheetView>
  </sheetViews>
  <sheetFormatPr baseColWidth="10" defaultRowHeight="14.4" x14ac:dyDescent="0.3"/>
  <cols>
    <col min="2" max="2" width="38.5546875" style="1" customWidth="1"/>
    <col min="3" max="3" width="26.33203125" style="1" customWidth="1"/>
    <col min="4" max="4" width="12.6640625" customWidth="1"/>
    <col min="5" max="5" width="12.33203125" customWidth="1"/>
    <col min="6" max="6" width="11.6640625" bestFit="1" customWidth="1"/>
    <col min="7" max="7" width="14.109375" customWidth="1"/>
    <col min="8" max="8" width="10.33203125" bestFit="1" customWidth="1"/>
    <col min="9" max="9" width="12.33203125" customWidth="1"/>
    <col min="11" max="11" width="11" bestFit="1" customWidth="1"/>
    <col min="12" max="12" width="9.33203125" bestFit="1" customWidth="1"/>
    <col min="13" max="13" width="10.33203125" bestFit="1" customWidth="1"/>
    <col min="14" max="14" width="11.6640625" bestFit="1" customWidth="1"/>
    <col min="15" max="15" width="9.33203125" bestFit="1" customWidth="1"/>
    <col min="17" max="17" width="11.88671875" customWidth="1"/>
    <col min="18" max="18" width="11.33203125" bestFit="1" customWidth="1"/>
    <col min="19" max="19" width="6" bestFit="1" customWidth="1"/>
    <col min="20" max="20" width="11.33203125" bestFit="1" customWidth="1"/>
  </cols>
  <sheetData>
    <row r="1" spans="1:20" x14ac:dyDescent="0.3">
      <c r="B1"/>
      <c r="C1"/>
    </row>
    <row r="2" spans="1:20" x14ac:dyDescent="0.3">
      <c r="B2"/>
      <c r="C2"/>
    </row>
    <row r="3" spans="1:20" x14ac:dyDescent="0.3">
      <c r="B3"/>
      <c r="C3"/>
    </row>
    <row r="4" spans="1:20" x14ac:dyDescent="0.3">
      <c r="B4"/>
      <c r="C4"/>
    </row>
    <row r="5" spans="1:20" x14ac:dyDescent="0.3">
      <c r="B5"/>
      <c r="C5"/>
    </row>
    <row r="6" spans="1:20" x14ac:dyDescent="0.3">
      <c r="B6"/>
      <c r="C6"/>
    </row>
    <row r="7" spans="1:20" ht="23.4" customHeight="1" x14ac:dyDescent="0.3">
      <c r="B7"/>
      <c r="C7"/>
    </row>
    <row r="8" spans="1:20" s="2" customFormat="1" ht="26.25" customHeight="1" x14ac:dyDescent="0.3">
      <c r="A8" s="102" t="s">
        <v>3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</row>
    <row r="9" spans="1:20" ht="15" customHeight="1" x14ac:dyDescent="0.3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</row>
    <row r="10" spans="1:20" s="2" customFormat="1" ht="23.25" customHeight="1" x14ac:dyDescent="0.45">
      <c r="A10" s="103" t="s">
        <v>1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</row>
    <row r="11" spans="1:20" s="2" customFormat="1" ht="23.25" customHeight="1" x14ac:dyDescent="0.4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spans="1:20" ht="15" customHeight="1" x14ac:dyDescent="0.3">
      <c r="B12" s="84" t="s">
        <v>54</v>
      </c>
      <c r="C12" s="85">
        <v>4.9227800000000004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8"/>
      <c r="O12" s="8"/>
      <c r="P12" s="8"/>
      <c r="Q12" s="8"/>
      <c r="R12" s="8"/>
      <c r="S12" s="8"/>
    </row>
    <row r="13" spans="1:20" ht="18.600000000000001" thickBot="1" x14ac:dyDescent="0.35">
      <c r="B13" s="84" t="s">
        <v>2</v>
      </c>
      <c r="C13" s="84">
        <v>151.66999999999999</v>
      </c>
      <c r="D13" s="7"/>
      <c r="E13" s="7"/>
      <c r="F13" s="7"/>
      <c r="G13" s="6"/>
      <c r="H13" s="6"/>
      <c r="I13" s="6"/>
      <c r="J13" s="6"/>
      <c r="K13" s="6"/>
      <c r="L13" s="6"/>
      <c r="M13" s="6"/>
      <c r="N13" s="8"/>
      <c r="O13" s="8"/>
      <c r="P13" s="8"/>
      <c r="Q13" s="8"/>
      <c r="R13" s="8"/>
      <c r="S13" s="8"/>
    </row>
    <row r="14" spans="1:20" ht="16.2" thickBot="1" x14ac:dyDescent="0.35">
      <c r="B14" s="6"/>
      <c r="C14" s="6"/>
      <c r="D14" s="7"/>
      <c r="E14" s="7"/>
      <c r="F14" s="7"/>
      <c r="G14" s="6"/>
      <c r="H14" s="6"/>
      <c r="I14" s="6"/>
      <c r="J14" s="6"/>
      <c r="K14" s="6"/>
      <c r="L14" s="6"/>
      <c r="M14" s="6"/>
      <c r="N14" s="8"/>
      <c r="O14" s="8"/>
      <c r="P14" s="8"/>
      <c r="Q14" s="104" t="s">
        <v>65</v>
      </c>
      <c r="R14" s="105"/>
      <c r="S14" s="105"/>
      <c r="T14" s="106"/>
    </row>
    <row r="15" spans="1:20" ht="72.599999999999994" thickBot="1" x14ac:dyDescent="0.35">
      <c r="A15" s="64" t="s">
        <v>63</v>
      </c>
      <c r="B15" s="60" t="s">
        <v>64</v>
      </c>
      <c r="C15" s="27" t="s">
        <v>4</v>
      </c>
      <c r="D15" s="28" t="s">
        <v>55</v>
      </c>
      <c r="E15" s="9" t="s">
        <v>5</v>
      </c>
      <c r="F15" s="10" t="s">
        <v>6</v>
      </c>
      <c r="G15" s="10" t="s">
        <v>7</v>
      </c>
      <c r="H15" s="10" t="s">
        <v>8</v>
      </c>
      <c r="I15" s="10" t="s">
        <v>9</v>
      </c>
      <c r="J15" s="10" t="s">
        <v>10</v>
      </c>
      <c r="K15" s="34" t="s">
        <v>11</v>
      </c>
      <c r="L15" s="34" t="s">
        <v>12</v>
      </c>
      <c r="M15" s="34" t="s">
        <v>13</v>
      </c>
      <c r="N15" s="11" t="s">
        <v>14</v>
      </c>
      <c r="O15" s="71" t="s">
        <v>15</v>
      </c>
      <c r="P15" s="78" t="s">
        <v>16</v>
      </c>
      <c r="Q15" s="74" t="s">
        <v>56</v>
      </c>
      <c r="R15" s="56" t="s">
        <v>59</v>
      </c>
      <c r="S15" s="57" t="s">
        <v>57</v>
      </c>
      <c r="T15" s="58" t="s">
        <v>58</v>
      </c>
    </row>
    <row r="16" spans="1:20" ht="30" customHeight="1" x14ac:dyDescent="0.3">
      <c r="A16" s="99">
        <v>1</v>
      </c>
      <c r="B16" s="115" t="s">
        <v>17</v>
      </c>
      <c r="C16" s="35" t="s">
        <v>18</v>
      </c>
      <c r="D16" s="36">
        <v>395</v>
      </c>
      <c r="E16" s="12">
        <f t="shared" ref="E16:E50" si="0">49*$C$12</f>
        <v>241.21622000000002</v>
      </c>
      <c r="F16" s="12">
        <f>D16*$C$12</f>
        <v>1944.4981000000002</v>
      </c>
      <c r="G16" s="12">
        <f>(F16)*((13*12)/1900)</f>
        <v>159.65352821052633</v>
      </c>
      <c r="H16" s="12">
        <v>129.31</v>
      </c>
      <c r="I16" s="51">
        <f>(F16+J16)*0.03</f>
        <v>60.254827200000001</v>
      </c>
      <c r="J16" s="12">
        <f>13*$C$12</f>
        <v>63.996140000000004</v>
      </c>
      <c r="K16" s="4"/>
      <c r="L16" s="4"/>
      <c r="M16" s="4"/>
      <c r="N16" s="13">
        <f t="shared" ref="N16:N23" si="1">SUM(F16:M16)+E16</f>
        <v>2598.928815410527</v>
      </c>
      <c r="O16" s="68">
        <f>N16/$C$13</f>
        <v>17.135417784733484</v>
      </c>
      <c r="P16" s="79"/>
      <c r="Q16" s="75"/>
      <c r="R16" s="54">
        <f>+Q16*O16</f>
        <v>0</v>
      </c>
      <c r="S16" s="53">
        <v>1.2</v>
      </c>
      <c r="T16" s="55">
        <f>+R16*S16</f>
        <v>0</v>
      </c>
    </row>
    <row r="17" spans="1:20" x14ac:dyDescent="0.3">
      <c r="A17" s="100"/>
      <c r="B17" s="116"/>
      <c r="C17" s="35" t="s">
        <v>20</v>
      </c>
      <c r="D17" s="30">
        <v>447</v>
      </c>
      <c r="E17" s="12">
        <f t="shared" si="0"/>
        <v>241.21622000000002</v>
      </c>
      <c r="F17" s="12">
        <f>D17*$C$12</f>
        <v>2200.4826600000001</v>
      </c>
      <c r="G17" s="25">
        <f>(F17)*((13*12)/1900)</f>
        <v>180.67120787368421</v>
      </c>
      <c r="H17" s="25">
        <v>90</v>
      </c>
      <c r="I17" s="51">
        <f>(F17+J17)*0.03</f>
        <v>67.934364000000002</v>
      </c>
      <c r="J17" s="12">
        <f t="shared" ref="J17:J32" si="2">13*$C$12</f>
        <v>63.996140000000004</v>
      </c>
      <c r="K17" s="4"/>
      <c r="L17" s="4"/>
      <c r="M17" s="4"/>
      <c r="N17" s="14">
        <f t="shared" si="1"/>
        <v>2844.3005918736844</v>
      </c>
      <c r="O17" s="68">
        <f>N17/$C$13</f>
        <v>18.753218117450285</v>
      </c>
      <c r="P17" s="79"/>
      <c r="Q17" s="76"/>
      <c r="R17" s="31">
        <f>+Q17*O17</f>
        <v>0</v>
      </c>
      <c r="S17" s="32">
        <v>1.2</v>
      </c>
      <c r="T17" s="33">
        <f>+R17*S17</f>
        <v>0</v>
      </c>
    </row>
    <row r="18" spans="1:20" x14ac:dyDescent="0.3">
      <c r="A18" s="100"/>
      <c r="B18" s="116"/>
      <c r="C18" s="35" t="s">
        <v>20</v>
      </c>
      <c r="D18" s="30">
        <v>447</v>
      </c>
      <c r="E18" s="12">
        <f t="shared" si="0"/>
        <v>241.21622000000002</v>
      </c>
      <c r="F18" s="12">
        <f t="shared" ref="F18" si="3">D18*$C$12</f>
        <v>2200.4826600000001</v>
      </c>
      <c r="G18" s="25">
        <f t="shared" ref="G18" si="4">(F18)*((13*12)/1900)</f>
        <v>180.67120787368421</v>
      </c>
      <c r="H18" s="25">
        <v>90</v>
      </c>
      <c r="I18" s="51">
        <f t="shared" ref="I18" si="5">(F18+J18)*0.03</f>
        <v>67.934364000000002</v>
      </c>
      <c r="J18" s="12">
        <f t="shared" si="2"/>
        <v>63.996140000000004</v>
      </c>
      <c r="K18" s="4"/>
      <c r="L18" s="4"/>
      <c r="M18" s="4"/>
      <c r="N18" s="14">
        <f t="shared" si="1"/>
        <v>2844.3005918736844</v>
      </c>
      <c r="O18" s="68"/>
      <c r="P18" s="80">
        <v>20</v>
      </c>
      <c r="Q18" s="76"/>
      <c r="R18" s="31">
        <f>+Q18*P18</f>
        <v>0</v>
      </c>
      <c r="S18" s="32">
        <v>1.2</v>
      </c>
      <c r="T18" s="33">
        <f t="shared" ref="T18" si="6">+R18*S18</f>
        <v>0</v>
      </c>
    </row>
    <row r="19" spans="1:20" x14ac:dyDescent="0.3">
      <c r="A19" s="100"/>
      <c r="B19" s="116"/>
      <c r="C19" s="29" t="s">
        <v>19</v>
      </c>
      <c r="D19" s="30">
        <v>491</v>
      </c>
      <c r="E19" s="12">
        <f t="shared" si="0"/>
        <v>241.21622000000002</v>
      </c>
      <c r="F19" s="12">
        <f t="shared" ref="F19:F24" si="7">D19*$C$12</f>
        <v>2417.0849800000001</v>
      </c>
      <c r="G19" s="25">
        <f t="shared" ref="G19:G49" si="8">(F19)*((13*12)/1900)</f>
        <v>198.45539835789475</v>
      </c>
      <c r="H19" s="25">
        <v>90</v>
      </c>
      <c r="I19" s="51">
        <f t="shared" ref="I19:I49" si="9">(F19+J19)*0.03</f>
        <v>74.43243360000001</v>
      </c>
      <c r="J19" s="12">
        <f t="shared" si="2"/>
        <v>63.996140000000004</v>
      </c>
      <c r="K19" s="4"/>
      <c r="L19" s="4"/>
      <c r="M19" s="4"/>
      <c r="N19" s="14">
        <f t="shared" si="1"/>
        <v>3085.1851719578954</v>
      </c>
      <c r="O19" s="68">
        <f t="shared" ref="O19:O24" si="10">N19/$C$13</f>
        <v>20.341433190201727</v>
      </c>
      <c r="P19" s="79"/>
      <c r="Q19" s="76"/>
      <c r="R19" s="31">
        <f t="shared" ref="R19:R29" si="11">+Q19*O19</f>
        <v>0</v>
      </c>
      <c r="S19" s="32">
        <v>1.2</v>
      </c>
      <c r="T19" s="33">
        <f t="shared" ref="T19:T29" si="12">+R19*S19</f>
        <v>0</v>
      </c>
    </row>
    <row r="20" spans="1:20" x14ac:dyDescent="0.3">
      <c r="A20" s="100"/>
      <c r="B20" s="117"/>
      <c r="C20" s="43" t="s">
        <v>21</v>
      </c>
      <c r="D20" s="30">
        <v>518</v>
      </c>
      <c r="E20" s="12">
        <f t="shared" si="0"/>
        <v>241.21622000000002</v>
      </c>
      <c r="F20" s="12">
        <f t="shared" si="7"/>
        <v>2550.0000400000004</v>
      </c>
      <c r="G20" s="25">
        <f>(F20)*((13*12)/1900)</f>
        <v>209.36842433684214</v>
      </c>
      <c r="H20" s="25">
        <v>90</v>
      </c>
      <c r="I20" s="51">
        <f>(F20+J20)*0.03</f>
        <v>78.419885400000013</v>
      </c>
      <c r="J20" s="12">
        <f t="shared" si="2"/>
        <v>63.996140000000004</v>
      </c>
      <c r="K20" s="4"/>
      <c r="L20" s="4"/>
      <c r="M20" s="4"/>
      <c r="N20" s="14">
        <f t="shared" si="1"/>
        <v>3233.0007097368425</v>
      </c>
      <c r="O20" s="68">
        <f t="shared" si="10"/>
        <v>21.316019712117377</v>
      </c>
      <c r="P20" s="79"/>
      <c r="Q20" s="76"/>
      <c r="R20" s="31">
        <f>+Q20*O20</f>
        <v>0</v>
      </c>
      <c r="S20" s="32">
        <v>1.2</v>
      </c>
      <c r="T20" s="33">
        <f>+R20*S20</f>
        <v>0</v>
      </c>
    </row>
    <row r="21" spans="1:20" x14ac:dyDescent="0.3">
      <c r="A21" s="100"/>
      <c r="B21" s="118" t="s">
        <v>34</v>
      </c>
      <c r="C21" s="43" t="s">
        <v>35</v>
      </c>
      <c r="D21" s="30">
        <v>427</v>
      </c>
      <c r="E21" s="12">
        <f t="shared" si="0"/>
        <v>241.21622000000002</v>
      </c>
      <c r="F21" s="12">
        <f t="shared" si="7"/>
        <v>2102.0270600000003</v>
      </c>
      <c r="G21" s="25">
        <f>(F21)*((13*12)/1900)</f>
        <v>172.58748492631582</v>
      </c>
      <c r="H21" s="25">
        <v>90</v>
      </c>
      <c r="I21" s="51">
        <f>(F21+J21)*0.03</f>
        <v>65.276062800000005</v>
      </c>
      <c r="J21" s="12">
        <f t="shared" ref="J21:J38" si="13">15*$C$12</f>
        <v>73.841700000000003</v>
      </c>
      <c r="K21" s="4"/>
      <c r="L21" s="4"/>
      <c r="M21" s="4"/>
      <c r="N21" s="14">
        <f t="shared" si="1"/>
        <v>2744.9485277263166</v>
      </c>
      <c r="O21" s="68">
        <f t="shared" si="10"/>
        <v>18.098163959427158</v>
      </c>
      <c r="P21" s="79"/>
      <c r="Q21" s="77"/>
      <c r="R21" s="31">
        <f>+Q21*O21</f>
        <v>0</v>
      </c>
      <c r="S21" s="32">
        <v>1.2</v>
      </c>
      <c r="T21" s="33">
        <f>+R21*S21</f>
        <v>0</v>
      </c>
    </row>
    <row r="22" spans="1:20" x14ac:dyDescent="0.3">
      <c r="A22" s="101"/>
      <c r="B22" s="119"/>
      <c r="C22" s="43" t="s">
        <v>36</v>
      </c>
      <c r="D22" s="30">
        <v>506</v>
      </c>
      <c r="E22" s="12">
        <f t="shared" si="0"/>
        <v>241.21622000000002</v>
      </c>
      <c r="F22" s="12">
        <f t="shared" si="7"/>
        <v>2490.92668</v>
      </c>
      <c r="G22" s="25">
        <f>(F22)*((13*12)/1900)</f>
        <v>204.51819056842106</v>
      </c>
      <c r="H22" s="25">
        <v>90</v>
      </c>
      <c r="I22" s="51">
        <f>(F22+J22)*0.03</f>
        <v>76.943051400000002</v>
      </c>
      <c r="J22" s="12">
        <f t="shared" si="13"/>
        <v>73.841700000000003</v>
      </c>
      <c r="K22" s="4"/>
      <c r="L22" s="4"/>
      <c r="M22" s="4"/>
      <c r="N22" s="14">
        <f t="shared" si="1"/>
        <v>3177.4458419684215</v>
      </c>
      <c r="O22" s="68">
        <f t="shared" si="10"/>
        <v>20.949731930958144</v>
      </c>
      <c r="P22" s="79"/>
      <c r="Q22" s="77"/>
      <c r="R22" s="31">
        <f>+Q22*O22</f>
        <v>0</v>
      </c>
      <c r="S22" s="32">
        <v>1.2</v>
      </c>
      <c r="T22" s="33">
        <f>+R22*S22</f>
        <v>0</v>
      </c>
    </row>
    <row r="23" spans="1:20" x14ac:dyDescent="0.3">
      <c r="A23" s="65"/>
      <c r="B23" s="110" t="s">
        <v>22</v>
      </c>
      <c r="C23" s="40" t="s">
        <v>23</v>
      </c>
      <c r="D23" s="37">
        <v>534</v>
      </c>
      <c r="E23" s="38">
        <f t="shared" si="0"/>
        <v>241.21622000000002</v>
      </c>
      <c r="F23" s="38">
        <f t="shared" si="7"/>
        <v>2628.7645200000002</v>
      </c>
      <c r="G23" s="39">
        <f t="shared" si="8"/>
        <v>215.83540269473684</v>
      </c>
      <c r="H23" s="39">
        <v>90</v>
      </c>
      <c r="I23" s="69">
        <f t="shared" si="9"/>
        <v>80.782819800000013</v>
      </c>
      <c r="J23" s="38">
        <f t="shared" si="2"/>
        <v>63.996140000000004</v>
      </c>
      <c r="K23" s="50"/>
      <c r="L23" s="50"/>
      <c r="M23" s="50"/>
      <c r="N23" s="42">
        <f t="shared" si="1"/>
        <v>3320.5951024947371</v>
      </c>
      <c r="O23" s="72">
        <f t="shared" si="10"/>
        <v>21.893552465845172</v>
      </c>
      <c r="P23" s="79"/>
      <c r="Q23" s="76"/>
      <c r="R23" s="47">
        <f t="shared" si="11"/>
        <v>0</v>
      </c>
      <c r="S23" s="48">
        <v>1.2</v>
      </c>
      <c r="T23" s="49">
        <f t="shared" si="12"/>
        <v>0</v>
      </c>
    </row>
    <row r="24" spans="1:20" x14ac:dyDescent="0.3">
      <c r="A24" s="65"/>
      <c r="B24" s="111"/>
      <c r="C24" s="40" t="s">
        <v>24</v>
      </c>
      <c r="D24" s="37">
        <v>700</v>
      </c>
      <c r="E24" s="38">
        <f t="shared" si="0"/>
        <v>241.21622000000002</v>
      </c>
      <c r="F24" s="38">
        <f t="shared" si="7"/>
        <v>3445.9460000000004</v>
      </c>
      <c r="G24" s="39">
        <f t="shared" si="8"/>
        <v>282.93030315789474</v>
      </c>
      <c r="H24" s="39">
        <v>90</v>
      </c>
      <c r="I24" s="69">
        <f t="shared" si="9"/>
        <v>105.29826420000002</v>
      </c>
      <c r="J24" s="38">
        <f t="shared" si="2"/>
        <v>63.996140000000004</v>
      </c>
      <c r="K24" s="50"/>
      <c r="L24" s="50"/>
      <c r="M24" s="50"/>
      <c r="N24" s="42">
        <f t="shared" ref="N24:N49" si="14">SUM(F24:M24)+E24</f>
        <v>4229.3869273578957</v>
      </c>
      <c r="O24" s="72">
        <f t="shared" si="10"/>
        <v>27.885454785771056</v>
      </c>
      <c r="P24" s="79"/>
      <c r="Q24" s="76"/>
      <c r="R24" s="47">
        <f t="shared" si="11"/>
        <v>0</v>
      </c>
      <c r="S24" s="48">
        <v>1.2</v>
      </c>
      <c r="T24" s="49">
        <f t="shared" si="12"/>
        <v>0</v>
      </c>
    </row>
    <row r="25" spans="1:20" x14ac:dyDescent="0.3">
      <c r="A25" s="65"/>
      <c r="B25" s="110" t="s">
        <v>60</v>
      </c>
      <c r="C25" s="44" t="s">
        <v>23</v>
      </c>
      <c r="D25" s="45">
        <v>700</v>
      </c>
      <c r="E25" s="38">
        <f t="shared" si="0"/>
        <v>241.21622000000002</v>
      </c>
      <c r="F25" s="38">
        <f t="shared" ref="F25:F26" si="15">D25*$C$12</f>
        <v>3445.9460000000004</v>
      </c>
      <c r="G25" s="39">
        <f t="shared" ref="G25:G26" si="16">(F25)*((13*12)/1900)</f>
        <v>282.93030315789474</v>
      </c>
      <c r="H25" s="39">
        <v>91</v>
      </c>
      <c r="I25" s="69">
        <f t="shared" ref="I25:I26" si="17">(F25+J25)*0.03</f>
        <v>105.29826420000002</v>
      </c>
      <c r="J25" s="38">
        <f t="shared" si="2"/>
        <v>63.996140000000004</v>
      </c>
      <c r="K25" s="50"/>
      <c r="L25" s="50"/>
      <c r="M25" s="50"/>
      <c r="N25" s="42">
        <f t="shared" ref="N25:N26" si="18">SUM(F25:M25)+E25</f>
        <v>4230.3869273578957</v>
      </c>
      <c r="O25" s="72"/>
      <c r="P25" s="80">
        <v>30</v>
      </c>
      <c r="Q25" s="76"/>
      <c r="R25" s="47">
        <f t="shared" ref="R25:R27" si="19">+Q25*O25</f>
        <v>0</v>
      </c>
      <c r="S25" s="48">
        <v>1.2</v>
      </c>
      <c r="T25" s="49">
        <f t="shared" ref="T25" si="20">+R25*S25</f>
        <v>0</v>
      </c>
    </row>
    <row r="26" spans="1:20" x14ac:dyDescent="0.3">
      <c r="A26" s="65"/>
      <c r="B26" s="111"/>
      <c r="C26" s="44" t="s">
        <v>24</v>
      </c>
      <c r="D26" s="45">
        <v>700</v>
      </c>
      <c r="E26" s="38">
        <f t="shared" si="0"/>
        <v>241.21622000000002</v>
      </c>
      <c r="F26" s="38">
        <f t="shared" si="15"/>
        <v>3445.9460000000004</v>
      </c>
      <c r="G26" s="39">
        <f t="shared" si="16"/>
        <v>282.93030315789474</v>
      </c>
      <c r="H26" s="39">
        <v>92</v>
      </c>
      <c r="I26" s="69">
        <f t="shared" si="17"/>
        <v>105.29826420000002</v>
      </c>
      <c r="J26" s="38">
        <f t="shared" si="2"/>
        <v>63.996140000000004</v>
      </c>
      <c r="K26" s="50"/>
      <c r="L26" s="50"/>
      <c r="M26" s="50"/>
      <c r="N26" s="42">
        <f t="shared" si="18"/>
        <v>4231.3869273578957</v>
      </c>
      <c r="O26" s="72"/>
      <c r="P26" s="80">
        <v>30</v>
      </c>
      <c r="Q26" s="76"/>
      <c r="R26" s="47">
        <f t="shared" si="19"/>
        <v>0</v>
      </c>
      <c r="S26" s="48">
        <v>1.2</v>
      </c>
      <c r="T26" s="49">
        <f t="shared" si="12"/>
        <v>0</v>
      </c>
    </row>
    <row r="27" spans="1:20" x14ac:dyDescent="0.3">
      <c r="A27" s="65"/>
      <c r="B27" s="114" t="s">
        <v>25</v>
      </c>
      <c r="C27" s="40" t="s">
        <v>26</v>
      </c>
      <c r="D27" s="37">
        <v>648</v>
      </c>
      <c r="E27" s="38">
        <f t="shared" si="0"/>
        <v>241.21622000000002</v>
      </c>
      <c r="F27" s="38">
        <f>D27*$C$12</f>
        <v>3189.96144</v>
      </c>
      <c r="G27" s="39">
        <f t="shared" si="8"/>
        <v>261.91262349473686</v>
      </c>
      <c r="H27" s="39">
        <v>90</v>
      </c>
      <c r="I27" s="41">
        <f t="shared" si="9"/>
        <v>97.618727399999997</v>
      </c>
      <c r="J27" s="38">
        <f t="shared" si="2"/>
        <v>63.996140000000004</v>
      </c>
      <c r="K27" s="50"/>
      <c r="L27" s="50"/>
      <c r="M27" s="50"/>
      <c r="N27" s="52">
        <f t="shared" si="14"/>
        <v>3944.705150894737</v>
      </c>
      <c r="O27" s="59">
        <f>N27/$C$13</f>
        <v>26.008473336155717</v>
      </c>
      <c r="P27" s="79"/>
      <c r="Q27" s="76"/>
      <c r="R27" s="47">
        <f t="shared" si="19"/>
        <v>0</v>
      </c>
      <c r="S27" s="48">
        <v>1.2</v>
      </c>
      <c r="T27" s="49">
        <f t="shared" si="12"/>
        <v>0</v>
      </c>
    </row>
    <row r="28" spans="1:20" x14ac:dyDescent="0.3">
      <c r="A28" s="65"/>
      <c r="B28" s="114"/>
      <c r="C28" s="40" t="s">
        <v>27</v>
      </c>
      <c r="D28" s="37">
        <v>714</v>
      </c>
      <c r="E28" s="38">
        <f t="shared" si="0"/>
        <v>241.21622000000002</v>
      </c>
      <c r="F28" s="38">
        <f>D28*$C$12</f>
        <v>3514.8649200000004</v>
      </c>
      <c r="G28" s="39">
        <f t="shared" si="8"/>
        <v>288.58890922105269</v>
      </c>
      <c r="H28" s="39">
        <v>90</v>
      </c>
      <c r="I28" s="41">
        <f t="shared" si="9"/>
        <v>107.36583180000001</v>
      </c>
      <c r="J28" s="38">
        <f t="shared" si="2"/>
        <v>63.996140000000004</v>
      </c>
      <c r="K28" s="50"/>
      <c r="L28" s="50"/>
      <c r="M28" s="50"/>
      <c r="N28" s="42">
        <f t="shared" si="14"/>
        <v>4306.032021021053</v>
      </c>
      <c r="O28" s="59">
        <f>N28/$C$13</f>
        <v>28.390795945282871</v>
      </c>
      <c r="P28" s="79"/>
      <c r="Q28" s="76"/>
      <c r="R28" s="47">
        <f t="shared" si="11"/>
        <v>0</v>
      </c>
      <c r="S28" s="48">
        <v>1.2</v>
      </c>
      <c r="T28" s="49">
        <f t="shared" si="12"/>
        <v>0</v>
      </c>
    </row>
    <row r="29" spans="1:20" s="3" customFormat="1" ht="18" x14ac:dyDescent="0.35">
      <c r="A29" s="66"/>
      <c r="B29" s="114"/>
      <c r="C29" s="40" t="s">
        <v>28</v>
      </c>
      <c r="D29" s="37">
        <v>769</v>
      </c>
      <c r="E29" s="38">
        <f t="shared" si="0"/>
        <v>241.21622000000002</v>
      </c>
      <c r="F29" s="38">
        <f>D29*$C$12</f>
        <v>3785.6178200000004</v>
      </c>
      <c r="G29" s="39">
        <f t="shared" si="8"/>
        <v>310.81914732631583</v>
      </c>
      <c r="H29" s="39">
        <v>90</v>
      </c>
      <c r="I29" s="41">
        <f t="shared" si="9"/>
        <v>115.48841880000002</v>
      </c>
      <c r="J29" s="38">
        <f t="shared" si="2"/>
        <v>63.996140000000004</v>
      </c>
      <c r="K29" s="50"/>
      <c r="L29" s="50"/>
      <c r="M29" s="50"/>
      <c r="N29" s="42">
        <f t="shared" si="14"/>
        <v>4607.1377461263164</v>
      </c>
      <c r="O29" s="59">
        <f>N29/$C$13</f>
        <v>30.376064786222173</v>
      </c>
      <c r="P29" s="79"/>
      <c r="Q29" s="76"/>
      <c r="R29" s="47">
        <f t="shared" si="11"/>
        <v>0</v>
      </c>
      <c r="S29" s="48">
        <v>1.2</v>
      </c>
      <c r="T29" s="49">
        <f t="shared" si="12"/>
        <v>0</v>
      </c>
    </row>
    <row r="30" spans="1:20" s="5" customFormat="1" x14ac:dyDescent="0.3">
      <c r="A30" s="67"/>
      <c r="B30" s="62"/>
      <c r="C30" s="44" t="s">
        <v>26</v>
      </c>
      <c r="D30" s="45">
        <v>769</v>
      </c>
      <c r="E30" s="38">
        <f t="shared" si="0"/>
        <v>241.21622000000002</v>
      </c>
      <c r="F30" s="38">
        <f t="shared" ref="F30:F32" si="21">D30*$C$12</f>
        <v>3785.6178200000004</v>
      </c>
      <c r="G30" s="39">
        <f t="shared" ref="G30:G32" si="22">(F30)*((13*12)/1900)</f>
        <v>310.81914732631583</v>
      </c>
      <c r="H30" s="39">
        <v>91</v>
      </c>
      <c r="I30" s="41">
        <f t="shared" ref="I30:I32" si="23">(F30+J30)*0.03</f>
        <v>115.48841880000002</v>
      </c>
      <c r="J30" s="38">
        <f t="shared" si="2"/>
        <v>63.996140000000004</v>
      </c>
      <c r="K30" s="50"/>
      <c r="L30" s="50"/>
      <c r="M30" s="50"/>
      <c r="N30" s="42">
        <f t="shared" si="14"/>
        <v>4608.1377461263164</v>
      </c>
      <c r="O30" s="59"/>
      <c r="P30" s="80">
        <v>30</v>
      </c>
      <c r="Q30" s="77"/>
      <c r="R30" s="47">
        <f t="shared" ref="R30:R50" si="24">+Q30*O30</f>
        <v>0</v>
      </c>
      <c r="S30" s="48">
        <v>1.2</v>
      </c>
      <c r="T30" s="49">
        <f t="shared" ref="T30:T50" si="25">+R30*S30</f>
        <v>0</v>
      </c>
    </row>
    <row r="31" spans="1:20" s="5" customFormat="1" x14ac:dyDescent="0.3">
      <c r="A31" s="67"/>
      <c r="B31" s="62" t="s">
        <v>61</v>
      </c>
      <c r="C31" s="44" t="s">
        <v>27</v>
      </c>
      <c r="D31" s="45">
        <v>714</v>
      </c>
      <c r="E31" s="38">
        <f t="shared" si="0"/>
        <v>241.21622000000002</v>
      </c>
      <c r="F31" s="38">
        <f t="shared" si="21"/>
        <v>3514.8649200000004</v>
      </c>
      <c r="G31" s="39">
        <f t="shared" si="22"/>
        <v>288.58890922105269</v>
      </c>
      <c r="H31" s="39">
        <v>92</v>
      </c>
      <c r="I31" s="41">
        <f t="shared" si="23"/>
        <v>107.36583180000001</v>
      </c>
      <c r="J31" s="38">
        <f t="shared" si="2"/>
        <v>63.996140000000004</v>
      </c>
      <c r="K31" s="50"/>
      <c r="L31" s="50"/>
      <c r="M31" s="50"/>
      <c r="N31" s="42">
        <f t="shared" si="14"/>
        <v>4308.032021021053</v>
      </c>
      <c r="O31" s="59"/>
      <c r="P31" s="80">
        <v>30</v>
      </c>
      <c r="Q31" s="77"/>
      <c r="R31" s="47">
        <f t="shared" si="24"/>
        <v>0</v>
      </c>
      <c r="S31" s="48">
        <v>1.2</v>
      </c>
      <c r="T31" s="49">
        <f t="shared" si="25"/>
        <v>0</v>
      </c>
    </row>
    <row r="32" spans="1:20" s="5" customFormat="1" x14ac:dyDescent="0.3">
      <c r="A32" s="67"/>
      <c r="B32" s="62"/>
      <c r="C32" s="44" t="s">
        <v>28</v>
      </c>
      <c r="D32" s="45">
        <v>769</v>
      </c>
      <c r="E32" s="38">
        <f t="shared" si="0"/>
        <v>241.21622000000002</v>
      </c>
      <c r="F32" s="38">
        <f t="shared" si="21"/>
        <v>3785.6178200000004</v>
      </c>
      <c r="G32" s="39">
        <f t="shared" si="22"/>
        <v>310.81914732631583</v>
      </c>
      <c r="H32" s="39">
        <v>93</v>
      </c>
      <c r="I32" s="41">
        <f t="shared" si="23"/>
        <v>115.48841880000002</v>
      </c>
      <c r="J32" s="38">
        <f t="shared" si="2"/>
        <v>63.996140000000004</v>
      </c>
      <c r="K32" s="50"/>
      <c r="L32" s="50"/>
      <c r="M32" s="50"/>
      <c r="N32" s="42">
        <f t="shared" si="14"/>
        <v>4610.1377461263164</v>
      </c>
      <c r="O32" s="59"/>
      <c r="P32" s="80">
        <v>30</v>
      </c>
      <c r="Q32" s="77"/>
      <c r="R32" s="47">
        <f t="shared" si="24"/>
        <v>0</v>
      </c>
      <c r="S32" s="48">
        <v>1.2</v>
      </c>
      <c r="T32" s="49">
        <f t="shared" si="25"/>
        <v>0</v>
      </c>
    </row>
    <row r="33" spans="1:20" s="5" customFormat="1" ht="18" x14ac:dyDescent="0.35">
      <c r="A33" s="67"/>
      <c r="B33" s="112" t="s">
        <v>29</v>
      </c>
      <c r="C33" s="43" t="s">
        <v>30</v>
      </c>
      <c r="D33" s="30">
        <v>534</v>
      </c>
      <c r="E33" s="12">
        <f t="shared" si="0"/>
        <v>241.21622000000002</v>
      </c>
      <c r="F33" s="12">
        <f>D33*$C$12</f>
        <v>2628.7645200000002</v>
      </c>
      <c r="G33" s="25">
        <f t="shared" si="8"/>
        <v>215.83540269473684</v>
      </c>
      <c r="H33" s="25">
        <v>90</v>
      </c>
      <c r="I33" s="51">
        <f t="shared" si="9"/>
        <v>81.078186599999995</v>
      </c>
      <c r="J33" s="12">
        <f>15*$C$12</f>
        <v>73.841700000000003</v>
      </c>
      <c r="K33" s="46"/>
      <c r="L33" s="46"/>
      <c r="M33" s="46"/>
      <c r="N33" s="14">
        <f t="shared" si="14"/>
        <v>3330.7360292947369</v>
      </c>
      <c r="O33" s="68">
        <f>N33/$C$13</f>
        <v>21.960414249981785</v>
      </c>
      <c r="P33" s="81"/>
      <c r="Q33" s="77"/>
      <c r="R33" s="23">
        <f t="shared" si="24"/>
        <v>0</v>
      </c>
      <c r="S33" s="22">
        <v>1.2</v>
      </c>
      <c r="T33" s="24">
        <f t="shared" si="25"/>
        <v>0</v>
      </c>
    </row>
    <row r="34" spans="1:20" s="5" customFormat="1" ht="18" x14ac:dyDescent="0.35">
      <c r="A34" s="67"/>
      <c r="B34" s="113"/>
      <c r="C34" s="43" t="s">
        <v>31</v>
      </c>
      <c r="D34" s="30">
        <v>624</v>
      </c>
      <c r="E34" s="12">
        <f t="shared" si="0"/>
        <v>241.21622000000002</v>
      </c>
      <c r="F34" s="12">
        <f>D34*$C$12</f>
        <v>3071.8147200000003</v>
      </c>
      <c r="G34" s="25">
        <f t="shared" si="8"/>
        <v>252.21215595789477</v>
      </c>
      <c r="H34" s="25">
        <v>90</v>
      </c>
      <c r="I34" s="51">
        <f t="shared" si="9"/>
        <v>94.369692600000008</v>
      </c>
      <c r="J34" s="12">
        <f t="shared" si="13"/>
        <v>73.841700000000003</v>
      </c>
      <c r="K34" s="46"/>
      <c r="L34" s="46"/>
      <c r="M34" s="46"/>
      <c r="N34" s="14">
        <f t="shared" si="14"/>
        <v>3823.4544885578953</v>
      </c>
      <c r="O34" s="68">
        <f>N34/$C$13</f>
        <v>25.209035989700638</v>
      </c>
      <c r="P34" s="81"/>
      <c r="Q34" s="77"/>
      <c r="R34" s="23">
        <f t="shared" si="24"/>
        <v>0</v>
      </c>
      <c r="S34" s="22">
        <v>1.2</v>
      </c>
      <c r="T34" s="24">
        <f t="shared" si="25"/>
        <v>0</v>
      </c>
    </row>
    <row r="35" spans="1:20" s="5" customFormat="1" ht="18" x14ac:dyDescent="0.35">
      <c r="A35" s="67"/>
      <c r="B35" s="112" t="s">
        <v>29</v>
      </c>
      <c r="C35" s="43" t="s">
        <v>32</v>
      </c>
      <c r="D35" s="30">
        <v>690</v>
      </c>
      <c r="E35" s="12">
        <f t="shared" si="0"/>
        <v>241.21622000000002</v>
      </c>
      <c r="F35" s="12">
        <f>D35*$C$12</f>
        <v>3396.7182000000003</v>
      </c>
      <c r="G35" s="25">
        <f t="shared" si="8"/>
        <v>278.88844168421053</v>
      </c>
      <c r="H35" s="25">
        <v>90</v>
      </c>
      <c r="I35" s="51">
        <f t="shared" si="9"/>
        <v>104.11679700000001</v>
      </c>
      <c r="J35" s="12">
        <f t="shared" si="13"/>
        <v>73.841700000000003</v>
      </c>
      <c r="K35" s="46"/>
      <c r="L35" s="46"/>
      <c r="M35" s="46"/>
      <c r="N35" s="14">
        <f t="shared" si="14"/>
        <v>4184.7813586842112</v>
      </c>
      <c r="O35" s="68">
        <f>N35/$C$13</f>
        <v>27.591358598827796</v>
      </c>
      <c r="P35" s="81"/>
      <c r="Q35" s="77"/>
      <c r="R35" s="23">
        <f t="shared" si="24"/>
        <v>0</v>
      </c>
      <c r="S35" s="22">
        <v>1.2</v>
      </c>
      <c r="T35" s="24">
        <f t="shared" si="25"/>
        <v>0</v>
      </c>
    </row>
    <row r="36" spans="1:20" s="5" customFormat="1" ht="18" x14ac:dyDescent="0.35">
      <c r="A36" s="67"/>
      <c r="B36" s="113"/>
      <c r="C36" s="43" t="s">
        <v>33</v>
      </c>
      <c r="D36" s="30">
        <v>714</v>
      </c>
      <c r="E36" s="12">
        <f t="shared" si="0"/>
        <v>241.21622000000002</v>
      </c>
      <c r="F36" s="12">
        <f>D36*$C$12</f>
        <v>3514.8649200000004</v>
      </c>
      <c r="G36" s="25">
        <f t="shared" si="8"/>
        <v>288.58890922105269</v>
      </c>
      <c r="H36" s="25">
        <v>90</v>
      </c>
      <c r="I36" s="51">
        <f t="shared" si="9"/>
        <v>107.66119860000001</v>
      </c>
      <c r="J36" s="12">
        <f t="shared" si="13"/>
        <v>73.841700000000003</v>
      </c>
      <c r="K36" s="46"/>
      <c r="L36" s="46"/>
      <c r="M36" s="46"/>
      <c r="N36" s="14">
        <f t="shared" si="14"/>
        <v>4316.1729478210527</v>
      </c>
      <c r="O36" s="68">
        <f>N36/$C$13</f>
        <v>28.457657729419484</v>
      </c>
      <c r="P36" s="81"/>
      <c r="Q36" s="77"/>
      <c r="R36" s="23">
        <f t="shared" si="24"/>
        <v>0</v>
      </c>
      <c r="S36" s="22">
        <v>1.2</v>
      </c>
      <c r="T36" s="24">
        <f t="shared" si="25"/>
        <v>0</v>
      </c>
    </row>
    <row r="37" spans="1:20" s="5" customFormat="1" x14ac:dyDescent="0.3">
      <c r="A37" s="67"/>
      <c r="B37" s="112" t="s">
        <v>29</v>
      </c>
      <c r="C37" s="43" t="s">
        <v>32</v>
      </c>
      <c r="D37" s="30">
        <v>690</v>
      </c>
      <c r="E37" s="12">
        <f t="shared" si="0"/>
        <v>241.21622000000002</v>
      </c>
      <c r="F37" s="12">
        <f t="shared" ref="F37:F38" si="26">D37*$C$12</f>
        <v>3396.7182000000003</v>
      </c>
      <c r="G37" s="25">
        <f t="shared" ref="G37:G38" si="27">(F37)*((13*12)/1900)</f>
        <v>278.88844168421053</v>
      </c>
      <c r="H37" s="25">
        <v>91</v>
      </c>
      <c r="I37" s="51">
        <f t="shared" ref="I37:I38" si="28">(F37+J37)*0.03</f>
        <v>104.11679700000001</v>
      </c>
      <c r="J37" s="12">
        <f t="shared" si="13"/>
        <v>73.841700000000003</v>
      </c>
      <c r="K37" s="46"/>
      <c r="L37" s="46"/>
      <c r="M37" s="46"/>
      <c r="N37" s="14">
        <f t="shared" si="14"/>
        <v>4185.7813586842112</v>
      </c>
      <c r="O37" s="68"/>
      <c r="P37" s="80">
        <v>30</v>
      </c>
      <c r="Q37" s="77"/>
      <c r="R37" s="23">
        <f t="shared" si="24"/>
        <v>0</v>
      </c>
      <c r="S37" s="22">
        <v>1.2</v>
      </c>
      <c r="T37" s="24">
        <f t="shared" si="25"/>
        <v>0</v>
      </c>
    </row>
    <row r="38" spans="1:20" s="5" customFormat="1" x14ac:dyDescent="0.3">
      <c r="A38" s="67"/>
      <c r="B38" s="113"/>
      <c r="C38" s="43" t="s">
        <v>33</v>
      </c>
      <c r="D38" s="30">
        <v>714</v>
      </c>
      <c r="E38" s="12">
        <f t="shared" si="0"/>
        <v>241.21622000000002</v>
      </c>
      <c r="F38" s="12">
        <f t="shared" si="26"/>
        <v>3514.8649200000004</v>
      </c>
      <c r="G38" s="25">
        <f t="shared" si="27"/>
        <v>288.58890922105269</v>
      </c>
      <c r="H38" s="25">
        <v>92</v>
      </c>
      <c r="I38" s="51">
        <f t="shared" si="28"/>
        <v>107.66119860000001</v>
      </c>
      <c r="J38" s="12">
        <f t="shared" si="13"/>
        <v>73.841700000000003</v>
      </c>
      <c r="K38" s="46"/>
      <c r="L38" s="46"/>
      <c r="M38" s="46"/>
      <c r="N38" s="14">
        <f t="shared" si="14"/>
        <v>4318.1729478210527</v>
      </c>
      <c r="O38" s="68"/>
      <c r="P38" s="80">
        <v>30</v>
      </c>
      <c r="Q38" s="77"/>
      <c r="R38" s="23">
        <f t="shared" si="24"/>
        <v>0</v>
      </c>
      <c r="S38" s="22">
        <v>1.2</v>
      </c>
      <c r="T38" s="24">
        <f t="shared" si="25"/>
        <v>0</v>
      </c>
    </row>
    <row r="39" spans="1:20" x14ac:dyDescent="0.3">
      <c r="A39" s="65"/>
      <c r="B39" s="107" t="s">
        <v>37</v>
      </c>
      <c r="C39" s="40" t="s">
        <v>38</v>
      </c>
      <c r="D39" s="37">
        <v>568</v>
      </c>
      <c r="E39" s="39">
        <f t="shared" si="0"/>
        <v>241.21622000000002</v>
      </c>
      <c r="F39" s="39">
        <f>D39*$C$12</f>
        <v>2796.13904</v>
      </c>
      <c r="G39" s="39">
        <f t="shared" si="8"/>
        <v>229.57773170526315</v>
      </c>
      <c r="H39" s="39">
        <v>90</v>
      </c>
      <c r="I39" s="69">
        <f t="shared" si="9"/>
        <v>83.884171199999997</v>
      </c>
      <c r="J39" s="39"/>
      <c r="K39" s="50"/>
      <c r="L39" s="50"/>
      <c r="M39" s="50"/>
      <c r="N39" s="42">
        <f t="shared" si="14"/>
        <v>3440.8171629052631</v>
      </c>
      <c r="O39" s="72">
        <f>N39/$C$13</f>
        <v>22.686207970628757</v>
      </c>
      <c r="P39" s="82"/>
      <c r="Q39" s="77"/>
      <c r="R39" s="47">
        <f t="shared" si="24"/>
        <v>0</v>
      </c>
      <c r="S39" s="48">
        <v>1.2</v>
      </c>
      <c r="T39" s="49">
        <f t="shared" si="25"/>
        <v>0</v>
      </c>
    </row>
    <row r="40" spans="1:20" x14ac:dyDescent="0.3">
      <c r="A40" s="65"/>
      <c r="B40" s="108"/>
      <c r="C40" s="40" t="s">
        <v>38</v>
      </c>
      <c r="D40" s="37">
        <v>598</v>
      </c>
      <c r="E40" s="38">
        <f t="shared" si="0"/>
        <v>241.21622000000002</v>
      </c>
      <c r="F40" s="38">
        <f t="shared" ref="F40" si="29">D40*$C$12</f>
        <v>2943.8224400000004</v>
      </c>
      <c r="G40" s="39">
        <f t="shared" ref="G40" si="30">(F40)*((13*12)/1900)</f>
        <v>241.70331612631583</v>
      </c>
      <c r="H40" s="39">
        <v>91</v>
      </c>
      <c r="I40" s="69">
        <f t="shared" ref="I40" si="31">(F40+J40)*0.03</f>
        <v>88.314673200000001</v>
      </c>
      <c r="J40" s="38"/>
      <c r="K40" s="50"/>
      <c r="L40" s="50"/>
      <c r="M40" s="50"/>
      <c r="N40" s="42">
        <f t="shared" si="14"/>
        <v>3606.0566493263159</v>
      </c>
      <c r="O40" s="59"/>
      <c r="P40" s="80">
        <v>25</v>
      </c>
      <c r="Q40" s="77"/>
      <c r="R40" s="47"/>
      <c r="S40" s="48"/>
      <c r="T40" s="49"/>
    </row>
    <row r="41" spans="1:20" x14ac:dyDescent="0.3">
      <c r="A41" s="65"/>
      <c r="B41" s="109"/>
      <c r="C41" s="40" t="s">
        <v>39</v>
      </c>
      <c r="D41" s="37">
        <v>658</v>
      </c>
      <c r="E41" s="38">
        <f t="shared" si="0"/>
        <v>241.21622000000002</v>
      </c>
      <c r="F41" s="38">
        <f t="shared" ref="F41:F49" si="32">D41*$C$12</f>
        <v>3239.1892400000002</v>
      </c>
      <c r="G41" s="39">
        <f t="shared" si="8"/>
        <v>265.95448496842107</v>
      </c>
      <c r="H41" s="39">
        <v>90</v>
      </c>
      <c r="I41" s="69">
        <f t="shared" si="9"/>
        <v>97.175677199999996</v>
      </c>
      <c r="J41" s="38"/>
      <c r="K41" s="50"/>
      <c r="L41" s="50"/>
      <c r="M41" s="50"/>
      <c r="N41" s="42">
        <f t="shared" si="14"/>
        <v>3933.5356221684215</v>
      </c>
      <c r="O41" s="59">
        <f t="shared" ref="O41:O49" si="33">N41/$C$13</f>
        <v>25.934829710347607</v>
      </c>
      <c r="P41" s="82"/>
      <c r="Q41" s="77"/>
      <c r="R41" s="47">
        <f t="shared" si="24"/>
        <v>0</v>
      </c>
      <c r="S41" s="48">
        <v>1.2</v>
      </c>
      <c r="T41" s="49">
        <f t="shared" si="25"/>
        <v>0</v>
      </c>
    </row>
    <row r="42" spans="1:20" ht="18" x14ac:dyDescent="0.35">
      <c r="A42" s="65"/>
      <c r="B42" s="96" t="s">
        <v>40</v>
      </c>
      <c r="C42" s="43" t="s">
        <v>41</v>
      </c>
      <c r="D42" s="30">
        <v>563</v>
      </c>
      <c r="E42" s="12">
        <f t="shared" si="0"/>
        <v>241.21622000000002</v>
      </c>
      <c r="F42" s="12">
        <f t="shared" si="32"/>
        <v>2771.5251400000002</v>
      </c>
      <c r="G42" s="25">
        <f t="shared" si="8"/>
        <v>227.55680096842107</v>
      </c>
      <c r="H42" s="25">
        <v>90</v>
      </c>
      <c r="I42" s="51">
        <f t="shared" si="9"/>
        <v>85.065638400000012</v>
      </c>
      <c r="J42" s="25">
        <f t="shared" ref="J42:J45" si="34">13*$C$12</f>
        <v>63.996140000000004</v>
      </c>
      <c r="K42" s="51"/>
      <c r="L42" s="25"/>
      <c r="M42" s="51"/>
      <c r="N42" s="25">
        <f t="shared" si="14"/>
        <v>3479.3599393684217</v>
      </c>
      <c r="O42" s="73">
        <f t="shared" si="33"/>
        <v>22.940330581976806</v>
      </c>
      <c r="P42" s="81"/>
      <c r="Q42" s="77"/>
      <c r="R42" s="31">
        <f t="shared" si="24"/>
        <v>0</v>
      </c>
      <c r="S42" s="32">
        <v>1.2</v>
      </c>
      <c r="T42" s="33">
        <f t="shared" si="25"/>
        <v>0</v>
      </c>
    </row>
    <row r="43" spans="1:20" ht="18" x14ac:dyDescent="0.35">
      <c r="A43" s="65"/>
      <c r="B43" s="97"/>
      <c r="C43" s="43" t="s">
        <v>42</v>
      </c>
      <c r="D43" s="30">
        <v>656</v>
      </c>
      <c r="E43" s="12">
        <f t="shared" si="0"/>
        <v>241.21622000000002</v>
      </c>
      <c r="F43" s="12">
        <f t="shared" si="32"/>
        <v>3229.3436800000004</v>
      </c>
      <c r="G43" s="25">
        <f t="shared" si="8"/>
        <v>265.14611267368423</v>
      </c>
      <c r="H43" s="25">
        <v>90</v>
      </c>
      <c r="I43" s="51">
        <f t="shared" si="9"/>
        <v>98.800194600000012</v>
      </c>
      <c r="J43" s="25">
        <f t="shared" si="34"/>
        <v>63.996140000000004</v>
      </c>
      <c r="K43" s="51"/>
      <c r="L43" s="25"/>
      <c r="M43" s="51"/>
      <c r="N43" s="25">
        <f t="shared" si="14"/>
        <v>3988.5023472736848</v>
      </c>
      <c r="O43" s="73">
        <f t="shared" si="33"/>
        <v>26.297239713019614</v>
      </c>
      <c r="P43" s="81"/>
      <c r="Q43" s="77"/>
      <c r="R43" s="31">
        <f t="shared" si="24"/>
        <v>0</v>
      </c>
      <c r="S43" s="32">
        <v>1.2</v>
      </c>
      <c r="T43" s="33">
        <f t="shared" si="25"/>
        <v>0</v>
      </c>
    </row>
    <row r="44" spans="1:20" ht="18" x14ac:dyDescent="0.35">
      <c r="A44" s="65"/>
      <c r="B44" s="97"/>
      <c r="C44" s="43" t="s">
        <v>43</v>
      </c>
      <c r="D44" s="30">
        <v>593</v>
      </c>
      <c r="E44" s="12">
        <f t="shared" si="0"/>
        <v>241.21622000000002</v>
      </c>
      <c r="F44" s="12">
        <f t="shared" si="32"/>
        <v>2919.2085400000001</v>
      </c>
      <c r="G44" s="25">
        <f t="shared" si="8"/>
        <v>239.68238538947369</v>
      </c>
      <c r="H44" s="25">
        <v>90</v>
      </c>
      <c r="I44" s="51">
        <f t="shared" si="9"/>
        <v>89.496140400000002</v>
      </c>
      <c r="J44" s="25">
        <f t="shared" si="34"/>
        <v>63.996140000000004</v>
      </c>
      <c r="K44" s="51"/>
      <c r="L44" s="25"/>
      <c r="M44" s="51"/>
      <c r="N44" s="25">
        <f t="shared" si="14"/>
        <v>3643.5994257894745</v>
      </c>
      <c r="O44" s="73">
        <f t="shared" si="33"/>
        <v>24.023204495216422</v>
      </c>
      <c r="P44" s="81"/>
      <c r="Q44" s="77"/>
      <c r="R44" s="31">
        <f t="shared" si="24"/>
        <v>0</v>
      </c>
      <c r="S44" s="32">
        <v>1.2</v>
      </c>
      <c r="T44" s="33">
        <f t="shared" si="25"/>
        <v>0</v>
      </c>
    </row>
    <row r="45" spans="1:20" ht="18" x14ac:dyDescent="0.35">
      <c r="A45" s="65"/>
      <c r="B45" s="98"/>
      <c r="C45" s="43" t="s">
        <v>44</v>
      </c>
      <c r="D45" s="30">
        <v>690</v>
      </c>
      <c r="E45" s="12">
        <f t="shared" si="0"/>
        <v>241.21622000000002</v>
      </c>
      <c r="F45" s="12">
        <f t="shared" si="32"/>
        <v>3396.7182000000003</v>
      </c>
      <c r="G45" s="25">
        <f t="shared" si="8"/>
        <v>278.88844168421053</v>
      </c>
      <c r="H45" s="25">
        <v>90</v>
      </c>
      <c r="I45" s="51">
        <f t="shared" si="9"/>
        <v>103.82143020000001</v>
      </c>
      <c r="J45" s="25">
        <f t="shared" si="34"/>
        <v>63.996140000000004</v>
      </c>
      <c r="K45" s="51"/>
      <c r="L45" s="25"/>
      <c r="M45" s="51"/>
      <c r="N45" s="25">
        <f t="shared" si="14"/>
        <v>4174.6404318842115</v>
      </c>
      <c r="O45" s="73">
        <f t="shared" si="33"/>
        <v>27.524496814691183</v>
      </c>
      <c r="P45" s="81"/>
      <c r="Q45" s="77"/>
      <c r="R45" s="31">
        <f t="shared" si="24"/>
        <v>0</v>
      </c>
      <c r="S45" s="32">
        <v>1.2</v>
      </c>
      <c r="T45" s="33">
        <f t="shared" si="25"/>
        <v>0</v>
      </c>
    </row>
    <row r="46" spans="1:20" x14ac:dyDescent="0.3">
      <c r="A46" s="65"/>
      <c r="B46" s="94" t="s">
        <v>45</v>
      </c>
      <c r="C46" s="40" t="s">
        <v>46</v>
      </c>
      <c r="D46" s="37">
        <v>593</v>
      </c>
      <c r="E46" s="38">
        <f t="shared" si="0"/>
        <v>241.21622000000002</v>
      </c>
      <c r="F46" s="38">
        <f t="shared" si="32"/>
        <v>2919.2085400000001</v>
      </c>
      <c r="G46" s="39">
        <f t="shared" si="8"/>
        <v>239.68238538947369</v>
      </c>
      <c r="H46" s="39">
        <v>90</v>
      </c>
      <c r="I46" s="41">
        <f t="shared" si="9"/>
        <v>89.496140400000002</v>
      </c>
      <c r="J46" s="38">
        <f>13*$C$12</f>
        <v>63.996140000000004</v>
      </c>
      <c r="K46" s="41"/>
      <c r="L46" s="41"/>
      <c r="M46" s="41"/>
      <c r="N46" s="42">
        <f t="shared" si="14"/>
        <v>3643.5994257894745</v>
      </c>
      <c r="O46" s="59">
        <f t="shared" si="33"/>
        <v>24.023204495216422</v>
      </c>
      <c r="P46" s="82"/>
      <c r="Q46" s="61"/>
      <c r="R46" s="47">
        <f t="shared" si="24"/>
        <v>0</v>
      </c>
      <c r="S46" s="48">
        <v>1.2</v>
      </c>
      <c r="T46" s="49">
        <f t="shared" si="25"/>
        <v>0</v>
      </c>
    </row>
    <row r="47" spans="1:20" x14ac:dyDescent="0.3">
      <c r="A47" s="65"/>
      <c r="B47" s="95"/>
      <c r="C47" s="40" t="s">
        <v>47</v>
      </c>
      <c r="D47" s="37">
        <v>656</v>
      </c>
      <c r="E47" s="38">
        <f t="shared" si="0"/>
        <v>241.21622000000002</v>
      </c>
      <c r="F47" s="38">
        <f t="shared" si="32"/>
        <v>3229.3436800000004</v>
      </c>
      <c r="G47" s="39">
        <f t="shared" si="8"/>
        <v>265.14611267368423</v>
      </c>
      <c r="H47" s="39">
        <v>90</v>
      </c>
      <c r="I47" s="41">
        <f t="shared" si="9"/>
        <v>98.800194600000012</v>
      </c>
      <c r="J47" s="38">
        <f>13*$C$12</f>
        <v>63.996140000000004</v>
      </c>
      <c r="K47" s="41"/>
      <c r="L47" s="41"/>
      <c r="M47" s="41"/>
      <c r="N47" s="42">
        <f t="shared" si="14"/>
        <v>3988.5023472736848</v>
      </c>
      <c r="O47" s="59">
        <f t="shared" si="33"/>
        <v>26.297239713019614</v>
      </c>
      <c r="P47" s="82"/>
      <c r="Q47" s="61"/>
      <c r="R47" s="47">
        <f t="shared" si="24"/>
        <v>0</v>
      </c>
      <c r="S47" s="48">
        <v>1.2</v>
      </c>
      <c r="T47" s="49">
        <f t="shared" si="25"/>
        <v>0</v>
      </c>
    </row>
    <row r="48" spans="1:20" x14ac:dyDescent="0.3">
      <c r="A48" s="65"/>
      <c r="B48" s="63" t="s">
        <v>49</v>
      </c>
      <c r="C48" s="43" t="s">
        <v>50</v>
      </c>
      <c r="D48" s="30">
        <v>395</v>
      </c>
      <c r="E48" s="12">
        <f t="shared" si="0"/>
        <v>241.21622000000002</v>
      </c>
      <c r="F48" s="12">
        <f t="shared" si="32"/>
        <v>1944.4981000000002</v>
      </c>
      <c r="G48" s="25">
        <f t="shared" si="8"/>
        <v>159.65352821052633</v>
      </c>
      <c r="H48" s="25">
        <v>90</v>
      </c>
      <c r="I48" s="51">
        <f t="shared" si="9"/>
        <v>58.334943000000003</v>
      </c>
      <c r="J48" s="12"/>
      <c r="K48" s="46"/>
      <c r="L48" s="46"/>
      <c r="M48" s="46"/>
      <c r="N48" s="14">
        <f t="shared" si="14"/>
        <v>2493.7027912105268</v>
      </c>
      <c r="O48" s="68">
        <f t="shared" si="33"/>
        <v>16.441635070946969</v>
      </c>
      <c r="P48" s="82"/>
      <c r="Q48" s="77"/>
      <c r="R48" s="23">
        <f t="shared" si="24"/>
        <v>0</v>
      </c>
      <c r="S48" s="22">
        <v>1.2</v>
      </c>
      <c r="T48" s="24">
        <f t="shared" si="25"/>
        <v>0</v>
      </c>
    </row>
    <row r="49" spans="1:20" x14ac:dyDescent="0.3">
      <c r="A49" s="65"/>
      <c r="B49" s="63" t="s">
        <v>49</v>
      </c>
      <c r="C49" s="43" t="s">
        <v>48</v>
      </c>
      <c r="D49" s="30">
        <v>491</v>
      </c>
      <c r="E49" s="12">
        <f t="shared" si="0"/>
        <v>241.21622000000002</v>
      </c>
      <c r="F49" s="12">
        <f t="shared" si="32"/>
        <v>2417.0849800000001</v>
      </c>
      <c r="G49" s="25">
        <f t="shared" si="8"/>
        <v>198.45539835789475</v>
      </c>
      <c r="H49" s="25">
        <v>90</v>
      </c>
      <c r="I49" s="51">
        <f t="shared" si="9"/>
        <v>72.512549399999997</v>
      </c>
      <c r="J49" s="12"/>
      <c r="K49" s="46"/>
      <c r="L49" s="46"/>
      <c r="M49" s="46"/>
      <c r="N49" s="14">
        <f t="shared" si="14"/>
        <v>3019.2691477578946</v>
      </c>
      <c r="O49" s="68">
        <f t="shared" si="33"/>
        <v>19.90683159331374</v>
      </c>
      <c r="P49" s="82"/>
      <c r="Q49" s="77"/>
      <c r="R49" s="23">
        <f t="shared" si="24"/>
        <v>0</v>
      </c>
      <c r="S49" s="22">
        <v>1.2</v>
      </c>
      <c r="T49" s="24">
        <f t="shared" si="25"/>
        <v>0</v>
      </c>
    </row>
    <row r="50" spans="1:20" ht="15" thickBot="1" x14ac:dyDescent="0.35">
      <c r="A50" s="65"/>
      <c r="B50" s="63" t="s">
        <v>62</v>
      </c>
      <c r="C50" s="43" t="s">
        <v>48</v>
      </c>
      <c r="D50" s="30">
        <v>491</v>
      </c>
      <c r="E50" s="12">
        <f t="shared" si="0"/>
        <v>241.21622000000002</v>
      </c>
      <c r="F50" s="12">
        <f t="shared" ref="F50" si="35">D50*$C$12</f>
        <v>2417.0849800000001</v>
      </c>
      <c r="G50" s="25">
        <f t="shared" ref="G50" si="36">(F50)*((13*12)/1900)</f>
        <v>198.45539835789475</v>
      </c>
      <c r="H50" s="25">
        <v>90</v>
      </c>
      <c r="I50" s="51">
        <f t="shared" ref="I50" si="37">(F50+J50)*0.03</f>
        <v>72.512549399999997</v>
      </c>
      <c r="J50" s="12"/>
      <c r="K50" s="46"/>
      <c r="L50" s="46"/>
      <c r="M50" s="46"/>
      <c r="N50" s="14">
        <f t="shared" ref="N50" si="38">SUM(F50:M50)+E50</f>
        <v>3019.2691477578946</v>
      </c>
      <c r="O50" s="68"/>
      <c r="P50" s="83">
        <v>20</v>
      </c>
      <c r="Q50" s="77"/>
      <c r="R50" s="23">
        <f t="shared" si="24"/>
        <v>0</v>
      </c>
      <c r="S50" s="22">
        <v>1.2</v>
      </c>
      <c r="T50" s="24">
        <f t="shared" si="25"/>
        <v>0</v>
      </c>
    </row>
    <row r="51" spans="1:20" x14ac:dyDescent="0.3">
      <c r="B51" s="70"/>
      <c r="C51" s="7"/>
      <c r="D51" s="18"/>
      <c r="E51" s="7"/>
      <c r="F51" s="7"/>
      <c r="G51" s="15"/>
      <c r="H51" s="15"/>
      <c r="I51" s="15"/>
      <c r="J51" s="15"/>
      <c r="K51" s="15"/>
      <c r="L51" s="15"/>
      <c r="M51" s="15"/>
      <c r="N51" s="16"/>
      <c r="O51" s="17"/>
      <c r="P51" s="8"/>
      <c r="Q51" s="8"/>
      <c r="R51" s="8"/>
      <c r="S51" s="8"/>
    </row>
    <row r="52" spans="1:20" x14ac:dyDescent="0.3">
      <c r="B52" s="6"/>
      <c r="C52" s="7"/>
      <c r="D52" s="7"/>
      <c r="E52" s="7"/>
      <c r="F52" s="7"/>
      <c r="G52" s="15"/>
      <c r="H52" s="15"/>
      <c r="I52" s="15"/>
      <c r="J52" s="15"/>
      <c r="K52" s="15"/>
      <c r="L52" s="15"/>
      <c r="M52" s="15"/>
      <c r="N52" s="16"/>
      <c r="O52" s="17"/>
      <c r="P52" s="8"/>
      <c r="Q52" s="8"/>
      <c r="R52" s="8"/>
      <c r="S52" s="8"/>
    </row>
    <row r="53" spans="1:20" ht="18.600000000000001" customHeight="1" x14ac:dyDescent="0.3">
      <c r="B53" s="86" t="s">
        <v>51</v>
      </c>
      <c r="C53" s="20"/>
      <c r="D53" s="20"/>
      <c r="E53" s="20"/>
      <c r="F53" s="20"/>
      <c r="G53" s="19"/>
      <c r="H53" s="19"/>
      <c r="I53" s="19"/>
      <c r="J53" s="19"/>
      <c r="K53" s="19"/>
      <c r="L53" s="19"/>
      <c r="M53" s="19"/>
      <c r="N53" s="8"/>
      <c r="O53" s="8"/>
      <c r="P53" s="8"/>
      <c r="Q53" s="8"/>
      <c r="R53" s="8"/>
      <c r="S53" s="8"/>
    </row>
    <row r="54" spans="1:20" ht="15.6" x14ac:dyDescent="0.3">
      <c r="B54" s="87" t="s">
        <v>52</v>
      </c>
      <c r="C54" s="8"/>
      <c r="D54" s="89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21"/>
    </row>
    <row r="55" spans="1:20" ht="15.6" x14ac:dyDescent="0.3">
      <c r="B55" s="87"/>
      <c r="C55" s="8"/>
      <c r="D55" s="91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21"/>
      <c r="R55" s="21"/>
      <c r="S55" s="21"/>
    </row>
    <row r="56" spans="1:20" ht="31.2" x14ac:dyDescent="0.3">
      <c r="B56" s="88" t="s">
        <v>53</v>
      </c>
      <c r="C56" s="8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8"/>
      <c r="P56" s="8"/>
      <c r="Q56" s="8"/>
      <c r="R56" s="8"/>
      <c r="S56" s="8"/>
    </row>
    <row r="57" spans="1:20" x14ac:dyDescent="0.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20" ht="15.6" x14ac:dyDescent="0.3">
      <c r="B58" s="88" t="s">
        <v>66</v>
      </c>
    </row>
    <row r="63" spans="1:20" x14ac:dyDescent="0.3">
      <c r="B63" s="1" t="s">
        <v>0</v>
      </c>
    </row>
  </sheetData>
  <mergeCells count="18">
    <mergeCell ref="A16:A22"/>
    <mergeCell ref="A8:T9"/>
    <mergeCell ref="A10:T10"/>
    <mergeCell ref="Q14:T14"/>
    <mergeCell ref="B39:B41"/>
    <mergeCell ref="B25:B26"/>
    <mergeCell ref="B37:B38"/>
    <mergeCell ref="B23:B24"/>
    <mergeCell ref="B27:B29"/>
    <mergeCell ref="B33:B34"/>
    <mergeCell ref="B35:B36"/>
    <mergeCell ref="B16:B20"/>
    <mergeCell ref="B21:B22"/>
    <mergeCell ref="D54:R54"/>
    <mergeCell ref="D55:P55"/>
    <mergeCell ref="D56:N56"/>
    <mergeCell ref="B46:B47"/>
    <mergeCell ref="B42:B45"/>
  </mergeCells>
  <pageMargins left="0.11811023622047245" right="0.11811023622047245" top="0.15748031496062992" bottom="0.15748031496062992" header="0.31496062992125984" footer="0.31496062992125984"/>
  <pageSetup paperSize="9" scale="7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80D626A28C384B9129441D19F39C77" ma:contentTypeVersion="16" ma:contentTypeDescription="Crée un document." ma:contentTypeScope="" ma:versionID="ef2c08025a491f7564856a7ea89e0c41">
  <xsd:schema xmlns:xsd="http://www.w3.org/2001/XMLSchema" xmlns:xs="http://www.w3.org/2001/XMLSchema" xmlns:p="http://schemas.microsoft.com/office/2006/metadata/properties" xmlns:ns2="c791999f-73c6-4a1f-ab89-51cb4fd3c239" xmlns:ns3="f15aae98-6294-4f96-bdcc-7b167cda7c86" targetNamespace="http://schemas.microsoft.com/office/2006/metadata/properties" ma:root="true" ma:fieldsID="f2ebbbf16ba96b28af6ecac3a9a76da3" ns2:_="" ns3:_="">
    <xsd:import namespace="c791999f-73c6-4a1f-ab89-51cb4fd3c239"/>
    <xsd:import namespace="f15aae98-6294-4f96-bdcc-7b167cda7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1999f-73c6-4a1f-ab89-51cb4fd3c2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72bc83ab-20a5-444d-9401-a7063d1fed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aae98-6294-4f96-bdcc-7b167cda7c8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ce8c99-3ffa-4c46-b0d7-20b3da13f283}" ma:internalName="TaxCatchAll" ma:showField="CatchAllData" ma:web="f15aae98-6294-4f96-bdcc-7b167cda7c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91999f-73c6-4a1f-ab89-51cb4fd3c239">
      <Terms xmlns="http://schemas.microsoft.com/office/infopath/2007/PartnerControls"/>
    </lcf76f155ced4ddcb4097134ff3c332f>
    <TaxCatchAll xmlns="f15aae98-6294-4f96-bdcc-7b167cda7c86" xsi:nil="true"/>
  </documentManagement>
</p:properties>
</file>

<file path=customXml/itemProps1.xml><?xml version="1.0" encoding="utf-8"?>
<ds:datastoreItem xmlns:ds="http://schemas.openxmlformats.org/officeDocument/2006/customXml" ds:itemID="{33C0D47D-2AF4-4F33-81CD-48DFDE2F24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E0F392-3419-47F4-A361-69948308C1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1999f-73c6-4a1f-ab89-51cb4fd3c239"/>
    <ds:schemaRef ds:uri="f15aae98-6294-4f96-bdcc-7b167cda7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BADF2E-AFF0-4C3D-A415-2F70AD379174}">
  <ds:schemaRefs>
    <ds:schemaRef ds:uri="f15aae98-6294-4f96-bdcc-7b167cda7c86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c791999f-73c6-4a1f-ab89-51cb4fd3c239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BPU_Grille salariale</vt:lpstr>
      <vt:lpstr>'BPU_Grille salariale'!Zone_d_impression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TARAMELLI Guy</dc:creator>
  <cp:lastModifiedBy>TARAMELLI Guy</cp:lastModifiedBy>
  <cp:lastPrinted>2024-02-20T12:47:15Z</cp:lastPrinted>
  <dcterms:created xsi:type="dcterms:W3CDTF">2021-05-14T07:36:56Z</dcterms:created>
  <dcterms:modified xsi:type="dcterms:W3CDTF">2025-03-04T14:07:56Z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0x0101005780D626A28C384B9129441D19F39C77</vt:lpwstr>
  </property>
</Properties>
</file>